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120" yWindow="-120" windowWidth="20730" windowHeight="11160" firstSheet="6" activeTab="6"/>
  </bookViews>
  <sheets>
    <sheet name="Sheet2" sheetId="2" state="hidden" r:id="rId1"/>
    <sheet name="LIC APPS SINGLE POLICY" sheetId="7" state="hidden" r:id="rId2"/>
    <sheet name="MULTIPLE POLICY" sheetId="4" state="hidden" r:id="rId3"/>
    <sheet name="SINGLE POLICY" sheetId="1" state="hidden" r:id="rId4"/>
    <sheet name="SIP" sheetId="5" state="hidden" r:id="rId5"/>
    <sheet name="LABH SINGLE" sheetId="6" state="hidden" r:id="rId6"/>
    <sheet name="Sheet1" sheetId="8" r:id="rId7"/>
  </sheets>
  <definedNames>
    <definedName name="_xlnm.Print_Area" localSheetId="1">'LIC APPS SINGLE POLICY'!$A$1:$I$50</definedName>
    <definedName name="_xlnm.Print_Area" localSheetId="2">'MULTIPLE POLICY'!$A$1:$H$58</definedName>
    <definedName name="_xlnm.Print_Area" localSheetId="6">Sheet1!$A$1:$I$13</definedName>
    <definedName name="_xlnm.Print_Area" localSheetId="3">'SINGLE POLICY'!$A$1:$H$50</definedName>
    <definedName name="_xlnm.Print_Area" localSheetId="4">SIP!$A$1:$M$42</definedName>
    <definedName name="_xlnm.Print_Titles" localSheetId="2">'MULTIPLE POLICY'!$7:$7</definedName>
  </definedNames>
  <calcPr calcId="125725"/>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16" i="8"/>
  <c r="H6"/>
  <c r="I6" s="1"/>
  <c r="H9"/>
  <c r="I9" s="1"/>
  <c r="F11"/>
  <c r="F9"/>
  <c r="H17"/>
  <c r="B16"/>
  <c r="H18" s="1"/>
  <c r="E17" i="7"/>
  <c r="H17"/>
  <c r="F11"/>
  <c r="F9"/>
  <c r="H7"/>
  <c r="H9" s="1"/>
  <c r="I9" s="1"/>
  <c r="H6"/>
  <c r="B16"/>
  <c r="C50" i="6"/>
  <c r="C49"/>
  <c r="C48"/>
  <c r="C47"/>
  <c r="G12"/>
  <c r="D12"/>
  <c r="A11"/>
  <c r="H3"/>
  <c r="H4" s="1"/>
  <c r="I9" s="1"/>
  <c r="I9" i="1"/>
  <c r="D12"/>
  <c r="G12"/>
  <c r="H3"/>
  <c r="H4"/>
  <c r="I11" s="1"/>
  <c r="E33" i="4"/>
  <c r="E34"/>
  <c r="E35"/>
  <c r="E36"/>
  <c r="E37"/>
  <c r="E38"/>
  <c r="E39"/>
  <c r="E40"/>
  <c r="E41"/>
  <c r="E42"/>
  <c r="E43"/>
  <c r="E44"/>
  <c r="E45"/>
  <c r="E46"/>
  <c r="E47"/>
  <c r="E48"/>
  <c r="E49"/>
  <c r="E50"/>
  <c r="E51"/>
  <c r="E52"/>
  <c r="E53"/>
  <c r="E54"/>
  <c r="E55"/>
  <c r="E56"/>
  <c r="E57"/>
  <c r="E58"/>
  <c r="E26"/>
  <c r="E27"/>
  <c r="E28"/>
  <c r="E29"/>
  <c r="E30"/>
  <c r="E31"/>
  <c r="E32"/>
  <c r="H29"/>
  <c r="H30"/>
  <c r="H31"/>
  <c r="H32"/>
  <c r="H33"/>
  <c r="H34"/>
  <c r="H35"/>
  <c r="H36"/>
  <c r="H37"/>
  <c r="H38"/>
  <c r="H39"/>
  <c r="H40"/>
  <c r="H41"/>
  <c r="H42"/>
  <c r="H43"/>
  <c r="H44"/>
  <c r="H45"/>
  <c r="H46"/>
  <c r="H47"/>
  <c r="H48"/>
  <c r="H49"/>
  <c r="H50"/>
  <c r="H51"/>
  <c r="H52"/>
  <c r="H53"/>
  <c r="H54"/>
  <c r="H55"/>
  <c r="H56"/>
  <c r="H57"/>
  <c r="H58"/>
  <c r="F29"/>
  <c r="F30"/>
  <c r="F31"/>
  <c r="F32"/>
  <c r="F33"/>
  <c r="F34"/>
  <c r="F35"/>
  <c r="F36"/>
  <c r="F37"/>
  <c r="F38"/>
  <c r="F39"/>
  <c r="F40"/>
  <c r="F41"/>
  <c r="F42"/>
  <c r="F43"/>
  <c r="F44"/>
  <c r="F45"/>
  <c r="F46"/>
  <c r="F47"/>
  <c r="F48"/>
  <c r="F49"/>
  <c r="F50"/>
  <c r="F51"/>
  <c r="F52"/>
  <c r="F53"/>
  <c r="F54"/>
  <c r="F55"/>
  <c r="F56"/>
  <c r="F57"/>
  <c r="F58"/>
  <c r="C29"/>
  <c r="C30"/>
  <c r="C31"/>
  <c r="C32"/>
  <c r="C33"/>
  <c r="C34"/>
  <c r="C35"/>
  <c r="C36"/>
  <c r="C37"/>
  <c r="C38"/>
  <c r="C39"/>
  <c r="C40"/>
  <c r="C41"/>
  <c r="C42"/>
  <c r="C43"/>
  <c r="C44"/>
  <c r="C45"/>
  <c r="C46"/>
  <c r="C47"/>
  <c r="C48"/>
  <c r="C49"/>
  <c r="C50"/>
  <c r="C51"/>
  <c r="C52"/>
  <c r="C53"/>
  <c r="C54"/>
  <c r="C55"/>
  <c r="C56"/>
  <c r="C57"/>
  <c r="C58"/>
  <c r="B29"/>
  <c r="B30"/>
  <c r="B31"/>
  <c r="B32"/>
  <c r="B33"/>
  <c r="B34"/>
  <c r="B35"/>
  <c r="B36"/>
  <c r="B37"/>
  <c r="B38"/>
  <c r="B39"/>
  <c r="B40"/>
  <c r="B41"/>
  <c r="B42"/>
  <c r="B43"/>
  <c r="B44"/>
  <c r="B45"/>
  <c r="B46"/>
  <c r="B47"/>
  <c r="B48"/>
  <c r="B49"/>
  <c r="B50"/>
  <c r="B51"/>
  <c r="B52"/>
  <c r="B53"/>
  <c r="B54"/>
  <c r="B55"/>
  <c r="B56"/>
  <c r="B57"/>
  <c r="B58"/>
  <c r="M17" i="5"/>
  <c r="M31"/>
  <c r="M32"/>
  <c r="M33"/>
  <c r="M34"/>
  <c r="M35"/>
  <c r="M36"/>
  <c r="M37"/>
  <c r="M38"/>
  <c r="M39"/>
  <c r="M40"/>
  <c r="M41"/>
  <c r="M42"/>
  <c r="D24" i="4"/>
  <c r="D25"/>
  <c r="D26"/>
  <c r="D27"/>
  <c r="D28"/>
  <c r="D29"/>
  <c r="D30"/>
  <c r="D31"/>
  <c r="D32"/>
  <c r="D33"/>
  <c r="D34"/>
  <c r="D35"/>
  <c r="D36"/>
  <c r="D37"/>
  <c r="D38"/>
  <c r="D39"/>
  <c r="D40"/>
  <c r="D41"/>
  <c r="D42"/>
  <c r="D43"/>
  <c r="D44"/>
  <c r="D45"/>
  <c r="D46"/>
  <c r="D47"/>
  <c r="D48"/>
  <c r="D49"/>
  <c r="D50"/>
  <c r="D51"/>
  <c r="D52"/>
  <c r="D53"/>
  <c r="D54"/>
  <c r="D55"/>
  <c r="D56"/>
  <c r="D57"/>
  <c r="D58"/>
  <c r="D10"/>
  <c r="D11"/>
  <c r="D12"/>
  <c r="F4" s="1"/>
  <c r="D13"/>
  <c r="D14"/>
  <c r="D15"/>
  <c r="D16"/>
  <c r="D17"/>
  <c r="D18"/>
  <c r="D19"/>
  <c r="D20"/>
  <c r="D21"/>
  <c r="D22"/>
  <c r="D23"/>
  <c r="B10"/>
  <c r="B11" s="1"/>
  <c r="B12" s="1"/>
  <c r="B13" s="1"/>
  <c r="B14" s="1"/>
  <c r="B15" s="1"/>
  <c r="B16" s="1"/>
  <c r="B17" s="1"/>
  <c r="B18" s="1"/>
  <c r="B19" s="1"/>
  <c r="B20" s="1"/>
  <c r="B21" s="1"/>
  <c r="B22" s="1"/>
  <c r="B23" s="1"/>
  <c r="B24" s="1"/>
  <c r="B25" s="1"/>
  <c r="L3" i="5"/>
  <c r="M30"/>
  <c r="M29"/>
  <c r="M28"/>
  <c r="M27"/>
  <c r="M26"/>
  <c r="M25"/>
  <c r="M24"/>
  <c r="M23"/>
  <c r="M22"/>
  <c r="M21"/>
  <c r="M20"/>
  <c r="M19"/>
  <c r="M18"/>
  <c r="M16"/>
  <c r="M15"/>
  <c r="M14"/>
  <c r="M13"/>
  <c r="M12"/>
  <c r="M11"/>
  <c r="M10"/>
  <c r="A10"/>
  <c r="H10" s="1"/>
  <c r="M9"/>
  <c r="H9"/>
  <c r="G9"/>
  <c r="B9"/>
  <c r="M8"/>
  <c r="G8"/>
  <c r="I8" s="1"/>
  <c r="C8"/>
  <c r="C9"/>
  <c r="D4"/>
  <c r="I6" i="7"/>
  <c r="B26" i="4"/>
  <c r="B27"/>
  <c r="B28"/>
  <c r="B10" i="5"/>
  <c r="G10"/>
  <c r="C47" i="1"/>
  <c r="C48"/>
  <c r="C49"/>
  <c r="C50"/>
  <c r="E9" i="4"/>
  <c r="F9" s="1"/>
  <c r="F3"/>
  <c r="A11" i="1"/>
  <c r="G13" s="1"/>
  <c r="B6" i="2" s="1"/>
  <c r="D13" i="1"/>
  <c r="A12"/>
  <c r="B11"/>
  <c r="B4" i="2"/>
  <c r="B5"/>
  <c r="H9" i="4"/>
  <c r="C10" s="1"/>
  <c r="E10" s="1"/>
  <c r="E11" i="1"/>
  <c r="F11" s="1"/>
  <c r="H11" s="1"/>
  <c r="C12" s="1"/>
  <c r="C26" i="4"/>
  <c r="F26"/>
  <c r="H26"/>
  <c r="C27"/>
  <c r="F27"/>
  <c r="H27"/>
  <c r="C28"/>
  <c r="F28"/>
  <c r="H28"/>
  <c r="E16" i="8"/>
  <c r="E17" s="1"/>
  <c r="E18" l="1"/>
  <c r="F5" i="4"/>
  <c r="I10" i="7"/>
  <c r="F10" i="4"/>
  <c r="H10" s="1"/>
  <c r="C11" s="1"/>
  <c r="E11" s="1"/>
  <c r="F11" s="1"/>
  <c r="H11" s="1"/>
  <c r="C12" s="1"/>
  <c r="B17" i="8"/>
  <c r="B18" s="1"/>
  <c r="H20" s="1"/>
  <c r="F16"/>
  <c r="G16" s="1"/>
  <c r="I16" s="1"/>
  <c r="I10"/>
  <c r="J13" s="1"/>
  <c r="E12" s="1"/>
  <c r="E12" i="1"/>
  <c r="F12"/>
  <c r="C4" i="2"/>
  <c r="J8" i="5"/>
  <c r="K8" s="1"/>
  <c r="F9" s="1"/>
  <c r="I9" s="1"/>
  <c r="B17" i="7"/>
  <c r="E18"/>
  <c r="H18"/>
  <c r="F16"/>
  <c r="G16" s="1"/>
  <c r="I16" s="1"/>
  <c r="E11" i="6"/>
  <c r="F11" s="1"/>
  <c r="H11" s="1"/>
  <c r="C12" s="1"/>
  <c r="A12"/>
  <c r="G13"/>
  <c r="B11"/>
  <c r="D13"/>
  <c r="J9" i="7"/>
  <c r="E12" s="1"/>
  <c r="D10"/>
  <c r="D14" i="1"/>
  <c r="B12"/>
  <c r="G14"/>
  <c r="A13"/>
  <c r="A11" i="5"/>
  <c r="C10"/>
  <c r="H19" i="8" l="1"/>
  <c r="D17"/>
  <c r="F17" s="1"/>
  <c r="G17" s="1"/>
  <c r="I17" s="1"/>
  <c r="D18" s="1"/>
  <c r="F18" s="1"/>
  <c r="G18" s="1"/>
  <c r="I18" s="1"/>
  <c r="B19"/>
  <c r="B20" s="1"/>
  <c r="C17"/>
  <c r="C18" s="1"/>
  <c r="E19"/>
  <c r="E20" s="1"/>
  <c r="D10"/>
  <c r="D15" i="1"/>
  <c r="G15"/>
  <c r="B8" i="2" s="1"/>
  <c r="A14" i="1"/>
  <c r="B13"/>
  <c r="D17" i="7"/>
  <c r="F17" s="1"/>
  <c r="C17"/>
  <c r="B18"/>
  <c r="H19"/>
  <c r="E19"/>
  <c r="B7" i="2"/>
  <c r="J9" i="5"/>
  <c r="K9"/>
  <c r="F10" s="1"/>
  <c r="I10" s="1"/>
  <c r="B12" i="6"/>
  <c r="D14"/>
  <c r="G14"/>
  <c r="A13"/>
  <c r="E12"/>
  <c r="F12" s="1"/>
  <c r="H12" s="1"/>
  <c r="C13" s="1"/>
  <c r="E12" i="4"/>
  <c r="F12"/>
  <c r="H12" s="1"/>
  <c r="C13" s="1"/>
  <c r="H12" i="1"/>
  <c r="C13" s="1"/>
  <c r="C5" i="2"/>
  <c r="B11" i="5"/>
  <c r="G11"/>
  <c r="C11"/>
  <c r="A12"/>
  <c r="H11"/>
  <c r="H21" i="8" l="1"/>
  <c r="C19"/>
  <c r="C20" s="1"/>
  <c r="D19"/>
  <c r="F19" s="1"/>
  <c r="G19" s="1"/>
  <c r="I19" s="1"/>
  <c r="D20" s="1"/>
  <c r="E21"/>
  <c r="E22" s="1"/>
  <c r="H22"/>
  <c r="B21"/>
  <c r="G17" i="7"/>
  <c r="I17" s="1"/>
  <c r="A13" i="5"/>
  <c r="H12"/>
  <c r="B12"/>
  <c r="G12"/>
  <c r="C12"/>
  <c r="D16" i="1"/>
  <c r="G16"/>
  <c r="A15"/>
  <c r="B14"/>
  <c r="J10" i="5"/>
  <c r="K10" s="1"/>
  <c r="F11" s="1"/>
  <c r="I11" s="1"/>
  <c r="G15" i="6"/>
  <c r="A14"/>
  <c r="D15"/>
  <c r="B13"/>
  <c r="E13"/>
  <c r="F13" s="1"/>
  <c r="H13" s="1"/>
  <c r="C14" s="1"/>
  <c r="D18" i="7"/>
  <c r="F18" s="1"/>
  <c r="G18" s="1"/>
  <c r="I18" s="1"/>
  <c r="E20"/>
  <c r="B19"/>
  <c r="C18"/>
  <c r="H20"/>
  <c r="E13" i="1"/>
  <c r="F13" s="1"/>
  <c r="E13" i="4"/>
  <c r="F13" s="1"/>
  <c r="H13" s="1"/>
  <c r="C14" s="1"/>
  <c r="C21" i="8" l="1"/>
  <c r="E23"/>
  <c r="H23"/>
  <c r="B22"/>
  <c r="E14" i="4"/>
  <c r="F14"/>
  <c r="H14" s="1"/>
  <c r="C15" s="1"/>
  <c r="C6" i="2"/>
  <c r="H13" i="1"/>
  <c r="C14" s="1"/>
  <c r="J11" i="5"/>
  <c r="K11" s="1"/>
  <c r="F12" s="1"/>
  <c r="I12" s="1"/>
  <c r="H13"/>
  <c r="B13"/>
  <c r="A14"/>
  <c r="G13"/>
  <c r="C13"/>
  <c r="G16" i="6"/>
  <c r="A15"/>
  <c r="D16"/>
  <c r="E14"/>
  <c r="F14"/>
  <c r="H14" s="1"/>
  <c r="C15" s="1"/>
  <c r="B14"/>
  <c r="D17" i="1"/>
  <c r="B15"/>
  <c r="G17"/>
  <c r="B10" i="2" s="1"/>
  <c r="A16" i="1"/>
  <c r="F20" i="8"/>
  <c r="G20" s="1"/>
  <c r="I20" s="1"/>
  <c r="D21" s="1"/>
  <c r="B9" i="2"/>
  <c r="E21" i="7"/>
  <c r="C19"/>
  <c r="B20"/>
  <c r="H21"/>
  <c r="D19"/>
  <c r="F19" l="1"/>
  <c r="G19" s="1"/>
  <c r="I19" s="1"/>
  <c r="D20" s="1"/>
  <c r="F20" s="1"/>
  <c r="G20" s="1"/>
  <c r="I20" s="1"/>
  <c r="E24" i="8"/>
  <c r="B23"/>
  <c r="H24"/>
  <c r="C22"/>
  <c r="F21"/>
  <c r="G21" s="1"/>
  <c r="I21" s="1"/>
  <c r="D22" s="1"/>
  <c r="J12" i="5"/>
  <c r="K12" s="1"/>
  <c r="F13" s="1"/>
  <c r="I13" s="1"/>
  <c r="E15" i="4"/>
  <c r="F15" s="1"/>
  <c r="H15" s="1"/>
  <c r="C16" s="1"/>
  <c r="A15" i="5"/>
  <c r="H14"/>
  <c r="G14"/>
  <c r="B14"/>
  <c r="C14"/>
  <c r="E14" i="1"/>
  <c r="F14" s="1"/>
  <c r="D18"/>
  <c r="A17"/>
  <c r="G18"/>
  <c r="B16"/>
  <c r="E22" i="7"/>
  <c r="C20"/>
  <c r="H22"/>
  <c r="B21"/>
  <c r="G17" i="6"/>
  <c r="A16"/>
  <c r="D17"/>
  <c r="E15"/>
  <c r="F15" s="1"/>
  <c r="H15" s="1"/>
  <c r="C16" s="1"/>
  <c r="B15"/>
  <c r="E25" i="8" l="1"/>
  <c r="C23"/>
  <c r="H25"/>
  <c r="B24"/>
  <c r="E16" i="4"/>
  <c r="F16"/>
  <c r="H16" s="1"/>
  <c r="C17" s="1"/>
  <c r="J13" i="5"/>
  <c r="K13" s="1"/>
  <c r="F14" s="1"/>
  <c r="I14" s="1"/>
  <c r="C7" i="2"/>
  <c r="H14" i="1"/>
  <c r="C15" s="1"/>
  <c r="G19"/>
  <c r="B12" i="2" s="1"/>
  <c r="A18" i="1"/>
  <c r="B17"/>
  <c r="D19"/>
  <c r="B15" i="5"/>
  <c r="G15"/>
  <c r="A16"/>
  <c r="H15"/>
  <c r="C15"/>
  <c r="F22" i="8"/>
  <c r="G22" s="1"/>
  <c r="I22" s="1"/>
  <c r="D23" s="1"/>
  <c r="G18" i="6"/>
  <c r="A17"/>
  <c r="E16"/>
  <c r="F16" s="1"/>
  <c r="H16" s="1"/>
  <c r="C17" s="1"/>
  <c r="D18"/>
  <c r="B16"/>
  <c r="B11" i="2"/>
  <c r="E23" i="7"/>
  <c r="D21"/>
  <c r="F21" s="1"/>
  <c r="C21"/>
  <c r="H23"/>
  <c r="B22"/>
  <c r="H26" i="8" l="1"/>
  <c r="B25"/>
  <c r="E26"/>
  <c r="C24"/>
  <c r="J14" i="5"/>
  <c r="K14" s="1"/>
  <c r="F15" s="1"/>
  <c r="I15" s="1"/>
  <c r="G19" i="6"/>
  <c r="A18"/>
  <c r="B17"/>
  <c r="E17"/>
  <c r="F17" s="1"/>
  <c r="H17" s="1"/>
  <c r="C18" s="1"/>
  <c r="D19"/>
  <c r="G21" i="7"/>
  <c r="I21" s="1"/>
  <c r="D22" s="1"/>
  <c r="E15" i="1"/>
  <c r="F15"/>
  <c r="E17" i="4"/>
  <c r="F17"/>
  <c r="H17" s="1"/>
  <c r="C18" s="1"/>
  <c r="E24" i="7"/>
  <c r="C22"/>
  <c r="H24"/>
  <c r="B23"/>
  <c r="F23" i="8"/>
  <c r="G23" s="1"/>
  <c r="I23" s="1"/>
  <c r="D24" s="1"/>
  <c r="A17" i="5"/>
  <c r="H16"/>
  <c r="B16"/>
  <c r="G16"/>
  <c r="C16"/>
  <c r="A19" i="1"/>
  <c r="G20"/>
  <c r="B13" i="2" s="1"/>
  <c r="B18" i="1"/>
  <c r="D20"/>
  <c r="H27" i="8" l="1"/>
  <c r="E27"/>
  <c r="B26"/>
  <c r="C25"/>
  <c r="F22" i="7"/>
  <c r="G22" s="1"/>
  <c r="I22" s="1"/>
  <c r="D23" s="1"/>
  <c r="J15" i="5"/>
  <c r="K15" s="1"/>
  <c r="F16" s="1"/>
  <c r="I16" s="1"/>
  <c r="E18" i="4"/>
  <c r="F18"/>
  <c r="H18" s="1"/>
  <c r="C19" s="1"/>
  <c r="B17" i="5"/>
  <c r="H17"/>
  <c r="G17"/>
  <c r="C17"/>
  <c r="A18"/>
  <c r="F24" i="8"/>
  <c r="G24" s="1"/>
  <c r="I24" s="1"/>
  <c r="D25" s="1"/>
  <c r="C8" i="2"/>
  <c r="H15" i="1"/>
  <c r="C16" s="1"/>
  <c r="G20" i="6"/>
  <c r="A19"/>
  <c r="B18"/>
  <c r="E18"/>
  <c r="F18" s="1"/>
  <c r="H18" s="1"/>
  <c r="C19" s="1"/>
  <c r="D20"/>
  <c r="E25" i="7"/>
  <c r="C23"/>
  <c r="B24"/>
  <c r="H25"/>
  <c r="A20" i="1"/>
  <c r="D21"/>
  <c r="G21"/>
  <c r="B19"/>
  <c r="H28" i="8" l="1"/>
  <c r="E28"/>
  <c r="C26"/>
  <c r="B27"/>
  <c r="J16" i="5"/>
  <c r="K16" s="1"/>
  <c r="F17" s="1"/>
  <c r="I17" s="1"/>
  <c r="F23" i="7"/>
  <c r="G23"/>
  <c r="I23" s="1"/>
  <c r="D24" s="1"/>
  <c r="D22" i="1"/>
  <c r="A21"/>
  <c r="B20"/>
  <c r="G22"/>
  <c r="B15" i="2" s="1"/>
  <c r="F25" i="8"/>
  <c r="G25" s="1"/>
  <c r="I25" s="1"/>
  <c r="D26" s="1"/>
  <c r="E16" i="1"/>
  <c r="F16" s="1"/>
  <c r="B14" i="2"/>
  <c r="E19" i="6"/>
  <c r="B19"/>
  <c r="G21"/>
  <c r="A20"/>
  <c r="F19"/>
  <c r="H19" s="1"/>
  <c r="C20" s="1"/>
  <c r="D21"/>
  <c r="E19" i="4"/>
  <c r="F19" s="1"/>
  <c r="H19" s="1"/>
  <c r="C20" s="1"/>
  <c r="G18" i="5"/>
  <c r="B18"/>
  <c r="C18"/>
  <c r="I18"/>
  <c r="A19"/>
  <c r="J17"/>
  <c r="K18"/>
  <c r="F18"/>
  <c r="H18"/>
  <c r="H26" i="7"/>
  <c r="B25"/>
  <c r="E26"/>
  <c r="C24"/>
  <c r="K17" i="5" l="1"/>
  <c r="L4" s="1"/>
  <c r="E29" i="8"/>
  <c r="C27"/>
  <c r="H29"/>
  <c r="B28"/>
  <c r="E20" i="4"/>
  <c r="F20" s="1"/>
  <c r="H20" s="1"/>
  <c r="C21" s="1"/>
  <c r="F24" i="7"/>
  <c r="G24"/>
  <c r="I24" s="1"/>
  <c r="D25" s="1"/>
  <c r="F26" i="8"/>
  <c r="G26" s="1"/>
  <c r="I26" s="1"/>
  <c r="D27" s="1"/>
  <c r="G19" i="5"/>
  <c r="J18"/>
  <c r="K19"/>
  <c r="A20"/>
  <c r="C19"/>
  <c r="H19"/>
  <c r="F19"/>
  <c r="B19"/>
  <c r="I19"/>
  <c r="C9" i="2"/>
  <c r="H16" i="1"/>
  <c r="C17" s="1"/>
  <c r="D22" i="6"/>
  <c r="A21"/>
  <c r="B20"/>
  <c r="E20"/>
  <c r="F20" s="1"/>
  <c r="H20" s="1"/>
  <c r="C21" s="1"/>
  <c r="G22"/>
  <c r="B21" i="1"/>
  <c r="G23"/>
  <c r="B16" i="2" s="1"/>
  <c r="A22" i="1"/>
  <c r="D23"/>
  <c r="H27" i="7"/>
  <c r="B26"/>
  <c r="C25"/>
  <c r="E27"/>
  <c r="C28" i="8" l="1"/>
  <c r="B29"/>
  <c r="E30"/>
  <c r="H30"/>
  <c r="F27"/>
  <c r="G27" s="1"/>
  <c r="I27" s="1"/>
  <c r="D28" s="1"/>
  <c r="F25" i="7"/>
  <c r="G25" s="1"/>
  <c r="I25" s="1"/>
  <c r="D26" s="1"/>
  <c r="E21" i="4"/>
  <c r="F21"/>
  <c r="H21" s="1"/>
  <c r="C22" s="1"/>
  <c r="D24" i="1"/>
  <c r="B22"/>
  <c r="G24"/>
  <c r="B17" i="2" s="1"/>
  <c r="A23" i="1"/>
  <c r="G20" i="5"/>
  <c r="B20"/>
  <c r="C20"/>
  <c r="A21"/>
  <c r="J19"/>
  <c r="H20"/>
  <c r="F20"/>
  <c r="I20"/>
  <c r="K20"/>
  <c r="E21" i="6"/>
  <c r="F21" s="1"/>
  <c r="H21" s="1"/>
  <c r="C22" s="1"/>
  <c r="B21"/>
  <c r="D23"/>
  <c r="G23"/>
  <c r="A22"/>
  <c r="B27" i="7"/>
  <c r="H28"/>
  <c r="E28"/>
  <c r="C26"/>
  <c r="E17" i="1"/>
  <c r="F17" s="1"/>
  <c r="C29" i="8" l="1"/>
  <c r="B30"/>
  <c r="E31"/>
  <c r="H31"/>
  <c r="C10" i="2"/>
  <c r="H17" i="1"/>
  <c r="C18" s="1"/>
  <c r="F26" i="7"/>
  <c r="G26"/>
  <c r="I26" s="1"/>
  <c r="D27" s="1"/>
  <c r="F28" i="8"/>
  <c r="G28" s="1"/>
  <c r="I28" s="1"/>
  <c r="D29" s="1"/>
  <c r="H29" i="7"/>
  <c r="B28"/>
  <c r="E29"/>
  <c r="C27"/>
  <c r="A24" i="1"/>
  <c r="D25"/>
  <c r="G25"/>
  <c r="B18" i="2" s="1"/>
  <c r="B23" i="1"/>
  <c r="G24" i="6"/>
  <c r="A23"/>
  <c r="B22"/>
  <c r="E22"/>
  <c r="F22" s="1"/>
  <c r="H22" s="1"/>
  <c r="C23" s="1"/>
  <c r="D24"/>
  <c r="E22" i="4"/>
  <c r="F22" s="1"/>
  <c r="H22" s="1"/>
  <c r="C23" s="1"/>
  <c r="H21" i="5"/>
  <c r="I21"/>
  <c r="B21"/>
  <c r="G21"/>
  <c r="J20"/>
  <c r="A22"/>
  <c r="K21"/>
  <c r="F21"/>
  <c r="C21"/>
  <c r="C30" i="8" l="1"/>
  <c r="B31"/>
  <c r="H32"/>
  <c r="E32"/>
  <c r="F27" i="7"/>
  <c r="G27" s="1"/>
  <c r="I27" s="1"/>
  <c r="D28" s="1"/>
  <c r="E23" i="6"/>
  <c r="F23" s="1"/>
  <c r="H23" s="1"/>
  <c r="C24" s="1"/>
  <c r="G25"/>
  <c r="A24"/>
  <c r="D25"/>
  <c r="B23"/>
  <c r="G26" i="1"/>
  <c r="B19" i="2" s="1"/>
  <c r="B24" i="1"/>
  <c r="D26"/>
  <c r="A25"/>
  <c r="H22" i="5"/>
  <c r="F22"/>
  <c r="G22"/>
  <c r="I22"/>
  <c r="K22"/>
  <c r="C22"/>
  <c r="B22"/>
  <c r="J21"/>
  <c r="A23"/>
  <c r="E23" i="4"/>
  <c r="F23" s="1"/>
  <c r="H23" s="1"/>
  <c r="C24" s="1"/>
  <c r="F29" i="8"/>
  <c r="G29" s="1"/>
  <c r="I29" s="1"/>
  <c r="D30" s="1"/>
  <c r="E18" i="1"/>
  <c r="F18" s="1"/>
  <c r="H30" i="7"/>
  <c r="B29"/>
  <c r="E30"/>
  <c r="C28"/>
  <c r="H33" i="8" l="1"/>
  <c r="B32"/>
  <c r="E33"/>
  <c r="C31"/>
  <c r="C11" i="2"/>
  <c r="H18" i="1"/>
  <c r="C19" s="1"/>
  <c r="E24" i="4"/>
  <c r="F24" s="1"/>
  <c r="H24" s="1"/>
  <c r="C25" s="1"/>
  <c r="F28" i="7"/>
  <c r="G28" s="1"/>
  <c r="I28" s="1"/>
  <c r="D29" s="1"/>
  <c r="G26" i="6"/>
  <c r="H24"/>
  <c r="C25" s="1"/>
  <c r="E24"/>
  <c r="B24"/>
  <c r="F24"/>
  <c r="D26"/>
  <c r="A25"/>
  <c r="F30" i="8"/>
  <c r="G30" s="1"/>
  <c r="I30" s="1"/>
  <c r="H31" i="7"/>
  <c r="B30"/>
  <c r="C29"/>
  <c r="E31"/>
  <c r="D27" i="1"/>
  <c r="B25"/>
  <c r="G27"/>
  <c r="B20" i="2" s="1"/>
  <c r="A26" i="1"/>
  <c r="G23" i="5"/>
  <c r="A24"/>
  <c r="C23"/>
  <c r="F23"/>
  <c r="B23"/>
  <c r="K23"/>
  <c r="J22"/>
  <c r="I23"/>
  <c r="H23"/>
  <c r="D31" i="8" l="1"/>
  <c r="H34"/>
  <c r="E34"/>
  <c r="C32"/>
  <c r="B33"/>
  <c r="E25" i="4"/>
  <c r="F25" s="1"/>
  <c r="A27" i="1"/>
  <c r="D28"/>
  <c r="G28"/>
  <c r="B21" i="2" s="1"/>
  <c r="H26" i="1"/>
  <c r="C27" s="1"/>
  <c r="E26"/>
  <c r="F26"/>
  <c r="C19" i="2" s="1"/>
  <c r="B26" i="1"/>
  <c r="F29" i="7"/>
  <c r="G29" s="1"/>
  <c r="I29" s="1"/>
  <c r="D30" s="1"/>
  <c r="C24" i="5"/>
  <c r="I24"/>
  <c r="A25"/>
  <c r="J23"/>
  <c r="G24"/>
  <c r="H24"/>
  <c r="F24"/>
  <c r="B24"/>
  <c r="K24"/>
  <c r="H32" i="7"/>
  <c r="E32"/>
  <c r="B31"/>
  <c r="C30"/>
  <c r="E19" i="1"/>
  <c r="F19"/>
  <c r="B25" i="6"/>
  <c r="G27"/>
  <c r="D27"/>
  <c r="A26"/>
  <c r="E25"/>
  <c r="F25" s="1"/>
  <c r="H25" s="1"/>
  <c r="C26" s="1"/>
  <c r="F31" i="8" l="1"/>
  <c r="G31" s="1"/>
  <c r="I31" s="1"/>
  <c r="D32" s="1"/>
  <c r="H35"/>
  <c r="B34"/>
  <c r="E35"/>
  <c r="C33"/>
  <c r="F30" i="7"/>
  <c r="G30"/>
  <c r="I30" s="1"/>
  <c r="C12" i="2"/>
  <c r="H19" i="1"/>
  <c r="C20" s="1"/>
  <c r="H33" i="7"/>
  <c r="D31"/>
  <c r="F31" s="1"/>
  <c r="G31" s="1"/>
  <c r="I31" s="1"/>
  <c r="D12" s="1"/>
  <c r="E33"/>
  <c r="B32"/>
  <c r="C31"/>
  <c r="B25" i="5"/>
  <c r="F25"/>
  <c r="J24"/>
  <c r="G25"/>
  <c r="I25"/>
  <c r="H25"/>
  <c r="C25"/>
  <c r="A26"/>
  <c r="K25"/>
  <c r="G28" i="6"/>
  <c r="A27"/>
  <c r="D28"/>
  <c r="E26"/>
  <c r="F26" s="1"/>
  <c r="H26" s="1"/>
  <c r="B26"/>
  <c r="D29" i="1"/>
  <c r="B27"/>
  <c r="G29"/>
  <c r="B22" i="2" s="1"/>
  <c r="A28" i="1"/>
  <c r="F27"/>
  <c r="C20" i="2" s="1"/>
  <c r="H27" i="1"/>
  <c r="C28" s="1"/>
  <c r="E27"/>
  <c r="H25" i="4"/>
  <c r="H5"/>
  <c r="F32" i="8" l="1"/>
  <c r="G32" s="1"/>
  <c r="I32" s="1"/>
  <c r="D33" s="1"/>
  <c r="B35"/>
  <c r="E36"/>
  <c r="C34"/>
  <c r="H36"/>
  <c r="C27" i="6"/>
  <c r="F6"/>
  <c r="G29"/>
  <c r="H27"/>
  <c r="C28" s="1"/>
  <c r="A28"/>
  <c r="D29"/>
  <c r="F27"/>
  <c r="E27"/>
  <c r="B27"/>
  <c r="B28" i="1"/>
  <c r="D30"/>
  <c r="G30"/>
  <c r="B23" i="2" s="1"/>
  <c r="A29" i="1"/>
  <c r="E28"/>
  <c r="F28"/>
  <c r="C21" i="2" s="1"/>
  <c r="H28" i="1"/>
  <c r="C29" s="1"/>
  <c r="A27" i="5"/>
  <c r="J25"/>
  <c r="H26"/>
  <c r="C26"/>
  <c r="I26"/>
  <c r="K26"/>
  <c r="B26"/>
  <c r="F26"/>
  <c r="G26"/>
  <c r="E20" i="1"/>
  <c r="F20" s="1"/>
  <c r="H34" i="7"/>
  <c r="E34"/>
  <c r="I32"/>
  <c r="C32"/>
  <c r="D32"/>
  <c r="F32"/>
  <c r="G32"/>
  <c r="B33"/>
  <c r="F33" i="8" l="1"/>
  <c r="G33" s="1"/>
  <c r="I33" s="1"/>
  <c r="D34" s="1"/>
  <c r="H37"/>
  <c r="E37"/>
  <c r="C35"/>
  <c r="B36"/>
  <c r="C13" i="2"/>
  <c r="H20" i="1"/>
  <c r="C21" s="1"/>
  <c r="B34" i="7"/>
  <c r="D33"/>
  <c r="H35"/>
  <c r="C33"/>
  <c r="F33"/>
  <c r="G33"/>
  <c r="E35"/>
  <c r="I33"/>
  <c r="H27" i="5"/>
  <c r="G27"/>
  <c r="K27"/>
  <c r="C27"/>
  <c r="F27"/>
  <c r="A28"/>
  <c r="B27"/>
  <c r="J26"/>
  <c r="I27"/>
  <c r="B29" i="1"/>
  <c r="D31"/>
  <c r="H29"/>
  <c r="C30" s="1"/>
  <c r="A30"/>
  <c r="G31"/>
  <c r="B24" i="2" s="1"/>
  <c r="E29" i="1"/>
  <c r="F29"/>
  <c r="C22" i="2" s="1"/>
  <c r="D30" i="6"/>
  <c r="B28"/>
  <c r="E28"/>
  <c r="H28"/>
  <c r="C29" s="1"/>
  <c r="F28"/>
  <c r="G30"/>
  <c r="A29"/>
  <c r="F34" i="8" l="1"/>
  <c r="G34" s="1"/>
  <c r="I34" s="1"/>
  <c r="D35" s="1"/>
  <c r="E38"/>
  <c r="C36"/>
  <c r="B37"/>
  <c r="H38"/>
  <c r="D34" i="7"/>
  <c r="F34"/>
  <c r="H36"/>
  <c r="C34"/>
  <c r="I34"/>
  <c r="B35"/>
  <c r="E36"/>
  <c r="G34"/>
  <c r="A29" i="5"/>
  <c r="I28"/>
  <c r="H28"/>
  <c r="F28"/>
  <c r="K28"/>
  <c r="C28"/>
  <c r="J27"/>
  <c r="B28"/>
  <c r="G28"/>
  <c r="E21" i="1"/>
  <c r="F21" s="1"/>
  <c r="G32"/>
  <c r="B25" i="2" s="1"/>
  <c r="D32" i="1"/>
  <c r="A31"/>
  <c r="H30"/>
  <c r="C31" s="1"/>
  <c r="F30"/>
  <c r="C23" i="2" s="1"/>
  <c r="E30" i="1"/>
  <c r="B30"/>
  <c r="G31" i="6"/>
  <c r="H29"/>
  <c r="C30" s="1"/>
  <c r="A30"/>
  <c r="D31"/>
  <c r="F29"/>
  <c r="E29"/>
  <c r="B29"/>
  <c r="F35" i="8" l="1"/>
  <c r="G35" s="1"/>
  <c r="I35" s="1"/>
  <c r="B38"/>
  <c r="C37"/>
  <c r="E39"/>
  <c r="H39"/>
  <c r="C14" i="2"/>
  <c r="H21" i="1"/>
  <c r="C22" s="1"/>
  <c r="A32"/>
  <c r="B31"/>
  <c r="D33"/>
  <c r="G33"/>
  <c r="B26" i="2" s="1"/>
  <c r="H31" i="1"/>
  <c r="C32" s="1"/>
  <c r="E31"/>
  <c r="F31"/>
  <c r="H37" i="7"/>
  <c r="E37"/>
  <c r="D35"/>
  <c r="F35"/>
  <c r="I35"/>
  <c r="C35"/>
  <c r="G35"/>
  <c r="B36"/>
  <c r="G32" i="6"/>
  <c r="H30"/>
  <c r="C31" s="1"/>
  <c r="A31"/>
  <c r="D32"/>
  <c r="F30"/>
  <c r="E30"/>
  <c r="B30"/>
  <c r="B29" i="5"/>
  <c r="G29"/>
  <c r="J28"/>
  <c r="I29"/>
  <c r="K29"/>
  <c r="A30"/>
  <c r="C29"/>
  <c r="H29"/>
  <c r="F29"/>
  <c r="D36" i="8" l="1"/>
  <c r="C38"/>
  <c r="B39"/>
  <c r="H40"/>
  <c r="E40"/>
  <c r="A33" i="1"/>
  <c r="D34"/>
  <c r="B32"/>
  <c r="F32"/>
  <c r="G34"/>
  <c r="B27" i="2" s="1"/>
  <c r="B44" s="1"/>
  <c r="E32" i="1"/>
  <c r="H32"/>
  <c r="C33" s="1"/>
  <c r="H38" i="7"/>
  <c r="E38"/>
  <c r="G36"/>
  <c r="C36"/>
  <c r="I36"/>
  <c r="F36"/>
  <c r="B37"/>
  <c r="D36"/>
  <c r="A31" i="5"/>
  <c r="F30"/>
  <c r="H30"/>
  <c r="I30"/>
  <c r="K30"/>
  <c r="C30"/>
  <c r="B30"/>
  <c r="G30"/>
  <c r="J29"/>
  <c r="E22" i="1"/>
  <c r="F22" s="1"/>
  <c r="E31" i="6"/>
  <c r="F31"/>
  <c r="D33"/>
  <c r="B31"/>
  <c r="G33"/>
  <c r="H31"/>
  <c r="C32" s="1"/>
  <c r="A32"/>
  <c r="F36" i="8" l="1"/>
  <c r="G36" s="1"/>
  <c r="I36" s="1"/>
  <c r="D37" s="1"/>
  <c r="H41"/>
  <c r="B40"/>
  <c r="C39"/>
  <c r="E41"/>
  <c r="C15" i="2"/>
  <c r="H22" i="1"/>
  <c r="C23" s="1"/>
  <c r="G37" i="7"/>
  <c r="B38"/>
  <c r="I37"/>
  <c r="C37"/>
  <c r="D37"/>
  <c r="H39"/>
  <c r="F37"/>
  <c r="E39"/>
  <c r="D34" i="6"/>
  <c r="B32"/>
  <c r="G34"/>
  <c r="H32"/>
  <c r="C33" s="1"/>
  <c r="F32"/>
  <c r="A33"/>
  <c r="E32"/>
  <c r="D35" i="1"/>
  <c r="B33"/>
  <c r="G35"/>
  <c r="E33"/>
  <c r="H33"/>
  <c r="C34" s="1"/>
  <c r="A34"/>
  <c r="F33"/>
  <c r="A32" i="5"/>
  <c r="J30"/>
  <c r="K31"/>
  <c r="G31"/>
  <c r="I31"/>
  <c r="H31"/>
  <c r="F31"/>
  <c r="C31"/>
  <c r="B31"/>
  <c r="F37" i="8" l="1"/>
  <c r="G37" s="1"/>
  <c r="I37" s="1"/>
  <c r="D38" s="1"/>
  <c r="C40"/>
  <c r="H42"/>
  <c r="B41"/>
  <c r="E42"/>
  <c r="H32" i="5"/>
  <c r="C32"/>
  <c r="B32"/>
  <c r="F32"/>
  <c r="K32"/>
  <c r="A33"/>
  <c r="I32"/>
  <c r="J31"/>
  <c r="G32"/>
  <c r="E23" i="1"/>
  <c r="F23" s="1"/>
  <c r="D36"/>
  <c r="A35"/>
  <c r="G36"/>
  <c r="B34"/>
  <c r="F34"/>
  <c r="H34"/>
  <c r="C35" s="1"/>
  <c r="E34"/>
  <c r="E33" i="6"/>
  <c r="F33"/>
  <c r="D35"/>
  <c r="B33"/>
  <c r="G35"/>
  <c r="H33"/>
  <c r="C34" s="1"/>
  <c r="A34"/>
  <c r="C38" i="7"/>
  <c r="I38"/>
  <c r="H40"/>
  <c r="B39"/>
  <c r="G38"/>
  <c r="D38"/>
  <c r="E40"/>
  <c r="F38"/>
  <c r="F38" i="8" l="1"/>
  <c r="G38" s="1"/>
  <c r="I38" s="1"/>
  <c r="D39" s="1"/>
  <c r="E43"/>
  <c r="B42"/>
  <c r="H43"/>
  <c r="C41"/>
  <c r="B33" i="5"/>
  <c r="I33"/>
  <c r="J32"/>
  <c r="G33"/>
  <c r="K33"/>
  <c r="H33"/>
  <c r="C33"/>
  <c r="A34"/>
  <c r="F33"/>
  <c r="C16" i="2"/>
  <c r="H23" i="1"/>
  <c r="C24" s="1"/>
  <c r="E41" i="7"/>
  <c r="G39"/>
  <c r="C39"/>
  <c r="I39"/>
  <c r="F39"/>
  <c r="D39"/>
  <c r="B40"/>
  <c r="H41"/>
  <c r="G36" i="6"/>
  <c r="H34"/>
  <c r="C35" s="1"/>
  <c r="A35"/>
  <c r="D36"/>
  <c r="F34"/>
  <c r="E34"/>
  <c r="B34"/>
  <c r="D37" i="1"/>
  <c r="G37"/>
  <c r="B35"/>
  <c r="H35"/>
  <c r="C36" s="1"/>
  <c r="E35"/>
  <c r="F35"/>
  <c r="A36"/>
  <c r="F39" i="8" l="1"/>
  <c r="G39" s="1"/>
  <c r="I39" s="1"/>
  <c r="D40" s="1"/>
  <c r="B43"/>
  <c r="C42"/>
  <c r="E44"/>
  <c r="H44"/>
  <c r="E24" i="1"/>
  <c r="F24"/>
  <c r="H34" i="5"/>
  <c r="A35"/>
  <c r="C34"/>
  <c r="F34"/>
  <c r="K34"/>
  <c r="G34"/>
  <c r="B34"/>
  <c r="J33"/>
  <c r="I34"/>
  <c r="D37" i="6"/>
  <c r="B35"/>
  <c r="G37"/>
  <c r="H35"/>
  <c r="C36" s="1"/>
  <c r="F35"/>
  <c r="A36"/>
  <c r="E35"/>
  <c r="D40" i="7"/>
  <c r="B41"/>
  <c r="E42"/>
  <c r="F40"/>
  <c r="C40"/>
  <c r="G40"/>
  <c r="H42"/>
  <c r="I40"/>
  <c r="B36" i="1"/>
  <c r="G38"/>
  <c r="A37"/>
  <c r="F36"/>
  <c r="H36"/>
  <c r="C37" s="1"/>
  <c r="E36"/>
  <c r="D38"/>
  <c r="F40" i="8" l="1"/>
  <c r="G40" s="1"/>
  <c r="I40" s="1"/>
  <c r="H45"/>
  <c r="C43"/>
  <c r="B44"/>
  <c r="E45"/>
  <c r="C41" i="7"/>
  <c r="I41"/>
  <c r="D41"/>
  <c r="B42"/>
  <c r="G41"/>
  <c r="H43"/>
  <c r="F41"/>
  <c r="E43"/>
  <c r="H35" i="5"/>
  <c r="A36"/>
  <c r="C35"/>
  <c r="K35"/>
  <c r="F35"/>
  <c r="I35"/>
  <c r="J34"/>
  <c r="G35"/>
  <c r="B35"/>
  <c r="C17" i="2"/>
  <c r="H24" i="1"/>
  <c r="C25" s="1"/>
  <c r="D39"/>
  <c r="G39"/>
  <c r="A38"/>
  <c r="E37"/>
  <c r="F37"/>
  <c r="H37"/>
  <c r="C38" s="1"/>
  <c r="B37"/>
  <c r="G38" i="6"/>
  <c r="H36"/>
  <c r="C37" s="1"/>
  <c r="A37"/>
  <c r="B36"/>
  <c r="E36"/>
  <c r="F36"/>
  <c r="D38"/>
  <c r="D41" i="8" l="1"/>
  <c r="E46"/>
  <c r="C44"/>
  <c r="B45"/>
  <c r="H46"/>
  <c r="D42" i="7"/>
  <c r="B43"/>
  <c r="H44"/>
  <c r="F42"/>
  <c r="I42"/>
  <c r="E44"/>
  <c r="G42"/>
  <c r="C42"/>
  <c r="E25" i="1"/>
  <c r="F25" s="1"/>
  <c r="G40"/>
  <c r="A39"/>
  <c r="D40"/>
  <c r="B38"/>
  <c r="F38"/>
  <c r="H38"/>
  <c r="C39" s="1"/>
  <c r="E38"/>
  <c r="H36" i="5"/>
  <c r="A37"/>
  <c r="C36"/>
  <c r="K36"/>
  <c r="F36"/>
  <c r="I36"/>
  <c r="J35"/>
  <c r="B36"/>
  <c r="G36"/>
  <c r="G39" i="6"/>
  <c r="H37"/>
  <c r="C38" s="1"/>
  <c r="E37"/>
  <c r="B37"/>
  <c r="D39"/>
  <c r="A38"/>
  <c r="F37"/>
  <c r="F41" i="8" l="1"/>
  <c r="G41" s="1"/>
  <c r="I41" s="1"/>
  <c r="D42" s="1"/>
  <c r="H47"/>
  <c r="C45"/>
  <c r="B46"/>
  <c r="E47"/>
  <c r="C18" i="2"/>
  <c r="C44" s="1"/>
  <c r="B45" s="1"/>
  <c r="H25" i="1"/>
  <c r="J36" i="5"/>
  <c r="G37"/>
  <c r="A38"/>
  <c r="H37"/>
  <c r="K37"/>
  <c r="B37"/>
  <c r="C37"/>
  <c r="F37"/>
  <c r="I37"/>
  <c r="H45" i="7"/>
  <c r="B44"/>
  <c r="F43"/>
  <c r="D43"/>
  <c r="G43"/>
  <c r="C43"/>
  <c r="E45"/>
  <c r="I43"/>
  <c r="D40" i="6"/>
  <c r="B38"/>
  <c r="A39"/>
  <c r="F38"/>
  <c r="E38"/>
  <c r="G40"/>
  <c r="H38"/>
  <c r="C39" s="1"/>
  <c r="D41" i="1"/>
  <c r="B39"/>
  <c r="H39"/>
  <c r="C40" s="1"/>
  <c r="E39"/>
  <c r="G41"/>
  <c r="A40"/>
  <c r="F39"/>
  <c r="F42" i="8" l="1"/>
  <c r="G42" s="1"/>
  <c r="I42" s="1"/>
  <c r="D43" s="1"/>
  <c r="H48"/>
  <c r="C46"/>
  <c r="E48"/>
  <c r="B47"/>
  <c r="B40" i="1"/>
  <c r="G42"/>
  <c r="A41"/>
  <c r="F40"/>
  <c r="D42"/>
  <c r="H40"/>
  <c r="C41" s="1"/>
  <c r="E40"/>
  <c r="E39" i="6"/>
  <c r="F39"/>
  <c r="G41"/>
  <c r="A40"/>
  <c r="B39"/>
  <c r="H39"/>
  <c r="C40" s="1"/>
  <c r="D41"/>
  <c r="F6" i="1"/>
  <c r="C26"/>
  <c r="C44" i="7"/>
  <c r="I44"/>
  <c r="B45"/>
  <c r="D44"/>
  <c r="F44"/>
  <c r="E46"/>
  <c r="H46"/>
  <c r="G44"/>
  <c r="B38" i="5"/>
  <c r="I38"/>
  <c r="J37"/>
  <c r="C38"/>
  <c r="A39"/>
  <c r="F38"/>
  <c r="G38"/>
  <c r="K38"/>
  <c r="H38"/>
  <c r="F43" i="8" l="1"/>
  <c r="G43" s="1"/>
  <c r="I43" s="1"/>
  <c r="D44" s="1"/>
  <c r="B48"/>
  <c r="C47"/>
  <c r="E49"/>
  <c r="H49"/>
  <c r="E47" i="7"/>
  <c r="G45"/>
  <c r="C45"/>
  <c r="B46"/>
  <c r="I45"/>
  <c r="F45"/>
  <c r="D45"/>
  <c r="H47"/>
  <c r="A41" i="6"/>
  <c r="H40"/>
  <c r="C41" s="1"/>
  <c r="G42"/>
  <c r="F40"/>
  <c r="D42"/>
  <c r="E40"/>
  <c r="B40"/>
  <c r="F41" i="1"/>
  <c r="B41"/>
  <c r="G43"/>
  <c r="E41"/>
  <c r="D43"/>
  <c r="H41"/>
  <c r="C42" s="1"/>
  <c r="A42"/>
  <c r="F39" i="5"/>
  <c r="K39"/>
  <c r="B39"/>
  <c r="G39"/>
  <c r="J38"/>
  <c r="C39"/>
  <c r="H39"/>
  <c r="A40"/>
  <c r="I39"/>
  <c r="F44" i="8" l="1"/>
  <c r="G44" s="1"/>
  <c r="I44" s="1"/>
  <c r="D45" s="1"/>
  <c r="B49"/>
  <c r="H50"/>
  <c r="D8" s="1"/>
  <c r="D11" s="1"/>
  <c r="G13" s="1"/>
  <c r="E50"/>
  <c r="C48"/>
  <c r="H48" i="7"/>
  <c r="F46"/>
  <c r="E48"/>
  <c r="I46"/>
  <c r="C46"/>
  <c r="G46"/>
  <c r="B47"/>
  <c r="D46"/>
  <c r="H40" i="5"/>
  <c r="A41"/>
  <c r="C40"/>
  <c r="F40"/>
  <c r="I40"/>
  <c r="B40"/>
  <c r="G40"/>
  <c r="K40"/>
  <c r="J39"/>
  <c r="F42" i="1"/>
  <c r="D44"/>
  <c r="B42"/>
  <c r="G44"/>
  <c r="H42"/>
  <c r="C43" s="1"/>
  <c r="E42"/>
  <c r="A43"/>
  <c r="G43" i="6"/>
  <c r="H41"/>
  <c r="C42" s="1"/>
  <c r="D43"/>
  <c r="B41"/>
  <c r="F41"/>
  <c r="A42"/>
  <c r="E41"/>
  <c r="F45" i="8" l="1"/>
  <c r="G45" s="1"/>
  <c r="I45" s="1"/>
  <c r="D46" s="1"/>
  <c r="C49"/>
  <c r="B50"/>
  <c r="G45" i="1"/>
  <c r="D45"/>
  <c r="A44"/>
  <c r="H43"/>
  <c r="C44" s="1"/>
  <c r="B43"/>
  <c r="F43"/>
  <c r="E43"/>
  <c r="E42" i="6"/>
  <c r="F42"/>
  <c r="A43"/>
  <c r="B42"/>
  <c r="D44"/>
  <c r="G44"/>
  <c r="H42"/>
  <c r="C43" s="1"/>
  <c r="H49" i="7"/>
  <c r="B48"/>
  <c r="D47"/>
  <c r="G47"/>
  <c r="E49"/>
  <c r="I47"/>
  <c r="F47"/>
  <c r="C47"/>
  <c r="B41" i="5"/>
  <c r="I41"/>
  <c r="A42"/>
  <c r="H41"/>
  <c r="K41"/>
  <c r="C41"/>
  <c r="G41"/>
  <c r="F41"/>
  <c r="J40"/>
  <c r="F46" i="8" l="1"/>
  <c r="G46" s="1"/>
  <c r="I46" s="1"/>
  <c r="D47" s="1"/>
  <c r="C50"/>
  <c r="E44" i="1"/>
  <c r="A45"/>
  <c r="B44"/>
  <c r="H44"/>
  <c r="C45" s="1"/>
  <c r="D46"/>
  <c r="G46"/>
  <c r="F44"/>
  <c r="G45" i="6"/>
  <c r="H43"/>
  <c r="C44" s="1"/>
  <c r="A44"/>
  <c r="F43"/>
  <c r="D45"/>
  <c r="E43"/>
  <c r="B43"/>
  <c r="C48" i="7"/>
  <c r="G48"/>
  <c r="D48"/>
  <c r="H50"/>
  <c r="D8" s="1"/>
  <c r="D11" s="1"/>
  <c r="G13" s="1"/>
  <c r="F48"/>
  <c r="B49"/>
  <c r="I48"/>
  <c r="E50"/>
  <c r="A43" i="5"/>
  <c r="C42"/>
  <c r="I42"/>
  <c r="F42"/>
  <c r="G42"/>
  <c r="H42"/>
  <c r="K42"/>
  <c r="J41"/>
  <c r="F47" i="8" l="1"/>
  <c r="G47" s="1"/>
  <c r="I47" s="1"/>
  <c r="D48" s="1"/>
  <c r="G46" i="6"/>
  <c r="H44"/>
  <c r="C45" s="1"/>
  <c r="A45"/>
  <c r="D46"/>
  <c r="E44"/>
  <c r="F44"/>
  <c r="B44"/>
  <c r="D47" i="1"/>
  <c r="A46"/>
  <c r="H45"/>
  <c r="C46" s="1"/>
  <c r="F45"/>
  <c r="B45"/>
  <c r="G47"/>
  <c r="E45"/>
  <c r="D49" i="7"/>
  <c r="C49"/>
  <c r="I49"/>
  <c r="B50"/>
  <c r="F49"/>
  <c r="G49"/>
  <c r="M43" i="5"/>
  <c r="E43"/>
  <c r="H43"/>
  <c r="F4" s="1"/>
  <c r="I4" s="1"/>
  <c r="C43"/>
  <c r="K43"/>
  <c r="A44"/>
  <c r="J43" s="1"/>
  <c r="J42"/>
  <c r="G43"/>
  <c r="F43"/>
  <c r="I43"/>
  <c r="L43"/>
  <c r="F48" i="8" l="1"/>
  <c r="G48" s="1"/>
  <c r="I48" s="1"/>
  <c r="D49" s="1"/>
  <c r="E45" i="6"/>
  <c r="F45"/>
  <c r="G47"/>
  <c r="B45"/>
  <c r="A46"/>
  <c r="D47"/>
  <c r="H45"/>
  <c r="C46" s="1"/>
  <c r="D50" i="7"/>
  <c r="C50"/>
  <c r="F50"/>
  <c r="I50"/>
  <c r="G50"/>
  <c r="D48" i="1"/>
  <c r="B46"/>
  <c r="E46"/>
  <c r="F46"/>
  <c r="A47"/>
  <c r="G48"/>
  <c r="F49" i="8" l="1"/>
  <c r="G49" s="1"/>
  <c r="I49" s="1"/>
  <c r="D50" s="1"/>
  <c r="D49" i="1"/>
  <c r="B47"/>
  <c r="A48"/>
  <c r="G49"/>
  <c r="F47"/>
  <c r="E47"/>
  <c r="G48" i="6"/>
  <c r="F46"/>
  <c r="E46"/>
  <c r="B46"/>
  <c r="D48"/>
  <c r="A47"/>
  <c r="F50" i="8" l="1"/>
  <c r="G50" s="1"/>
  <c r="I50" s="1"/>
  <c r="D12" s="1"/>
  <c r="B47" i="6"/>
  <c r="D49"/>
  <c r="G49"/>
  <c r="F47"/>
  <c r="E47"/>
  <c r="A48"/>
  <c r="E48" i="1"/>
  <c r="A49"/>
  <c r="G50"/>
  <c r="D6" s="1"/>
  <c r="B48"/>
  <c r="F48"/>
  <c r="D50"/>
  <c r="F4" l="1"/>
  <c r="H5"/>
  <c r="H6" s="1"/>
  <c r="B49"/>
  <c r="E49"/>
  <c r="F49"/>
  <c r="A50"/>
  <c r="F48" i="6"/>
  <c r="E48"/>
  <c r="B48"/>
  <c r="A49"/>
  <c r="D50"/>
  <c r="G50"/>
  <c r="D6" s="1"/>
  <c r="F5" i="1"/>
  <c r="F7" s="1"/>
  <c r="H5" i="6" l="1"/>
  <c r="H6" s="1"/>
  <c r="F4"/>
  <c r="F5"/>
  <c r="B49"/>
  <c r="E49"/>
  <c r="F49"/>
  <c r="A50"/>
  <c r="B50" i="1"/>
  <c r="F50"/>
  <c r="E50"/>
  <c r="J2"/>
  <c r="I12"/>
  <c r="J7"/>
  <c r="F50" i="6" l="1"/>
  <c r="B50"/>
  <c r="E50"/>
  <c r="F7"/>
  <c r="J2"/>
  <c r="I7"/>
</calcChain>
</file>

<file path=xl/sharedStrings.xml><?xml version="1.0" encoding="utf-8"?>
<sst xmlns="http://schemas.openxmlformats.org/spreadsheetml/2006/main" count="196" uniqueCount="125">
  <si>
    <t>TERM</t>
  </si>
  <si>
    <t xml:space="preserve">RETURN </t>
  </si>
  <si>
    <t>VALUE AT THE END OF THE YEAR</t>
  </si>
  <si>
    <t>PREMIUM AMOUNT</t>
  </si>
  <si>
    <t>BALANCE AFTER PREMIUM</t>
  </si>
  <si>
    <t>PREMIUM PAID</t>
  </si>
  <si>
    <t>COMMISION</t>
  </si>
  <si>
    <t>LIC</t>
  </si>
  <si>
    <t>MF</t>
  </si>
  <si>
    <t>YEAR</t>
  </si>
  <si>
    <t>PREMIUM TO BE PAID</t>
  </si>
  <si>
    <t>Irregular Premium</t>
  </si>
  <si>
    <t>Paying Term</t>
  </si>
  <si>
    <t>Yly Premium Amount</t>
  </si>
  <si>
    <t>Balance</t>
  </si>
  <si>
    <t>Your Saving</t>
  </si>
  <si>
    <t>Premium to be paid</t>
  </si>
  <si>
    <t>Premium Paid</t>
  </si>
  <si>
    <t>*IN THE LAST 5 YEAR'S AVERGE RETURN WAS 7.2% GIVEN BY THIS FUND, AND LAST YEAR'S RETURN WAS 8%.</t>
  </si>
  <si>
    <t>Exp. Return*</t>
  </si>
  <si>
    <t>Exp. Return</t>
  </si>
  <si>
    <t>CURRENT PREMIUM AMOUNT LIABILITY</t>
  </si>
  <si>
    <t>PREMIUM AMOUNT TO BE PAID</t>
  </si>
  <si>
    <t>NAME :</t>
  </si>
  <si>
    <t>Policy No.</t>
  </si>
  <si>
    <t>ABC</t>
  </si>
  <si>
    <t>OP. BALANCE</t>
  </si>
  <si>
    <t>MY INVESTMENT</t>
  </si>
  <si>
    <t>YOUR SAVING IN PREMIUM</t>
  </si>
  <si>
    <t>NEW PPT</t>
  </si>
  <si>
    <t>VALUE BEFORE PREMIUM PAID</t>
  </si>
  <si>
    <t>SAVINGS IN PREMIUM PAYMENT %</t>
  </si>
  <si>
    <t>LIC - Limited Premium Payment</t>
  </si>
  <si>
    <t>Multiple Policy</t>
  </si>
  <si>
    <t xml:space="preserve">SIP PREPAYMENT OPTION FROM LIC </t>
  </si>
  <si>
    <t>APPS - Auto Premium Payment System</t>
  </si>
  <si>
    <t>NAME</t>
  </si>
  <si>
    <t>MOHAMMAD ATIR BAGVAN</t>
  </si>
  <si>
    <t>EXPECTED GROWTH</t>
  </si>
  <si>
    <t>AGE</t>
  </si>
  <si>
    <t>CLOSING BALANCE</t>
  </si>
  <si>
    <t>End of the Term</t>
  </si>
  <si>
    <t>End of the Year</t>
  </si>
  <si>
    <t>Age</t>
  </si>
  <si>
    <t>Return from LIC</t>
  </si>
  <si>
    <t>Opening Fund Value</t>
  </si>
  <si>
    <t>Investment in APPS</t>
  </si>
  <si>
    <t>APPS to LIC</t>
  </si>
  <si>
    <t>Balance after APPS</t>
  </si>
  <si>
    <t>Growth In Fund</t>
  </si>
  <si>
    <t>Closing Fund Value</t>
  </si>
  <si>
    <t>Actual SIP AMOUNT</t>
  </si>
  <si>
    <t>A</t>
  </si>
  <si>
    <t>B</t>
  </si>
  <si>
    <t>C</t>
  </si>
  <si>
    <t>D = A + B - C</t>
  </si>
  <si>
    <t>E</t>
  </si>
  <si>
    <t>F = D + E</t>
  </si>
  <si>
    <t>Annual Premium in LIC</t>
  </si>
  <si>
    <t>Dezire SIP requirement</t>
  </si>
  <si>
    <t>Premium Total</t>
  </si>
  <si>
    <t>APPS TOTAL</t>
  </si>
  <si>
    <t>Total Cheque Collection for 1st time &gt;</t>
  </si>
  <si>
    <t>.</t>
  </si>
  <si>
    <t>Year :</t>
  </si>
  <si>
    <t>LIC PREMIUM 1 ST YEAR</t>
  </si>
  <si>
    <t>LIC MF 1ST YEAR</t>
  </si>
  <si>
    <t>1ST YEAR CHEQUE COLLECTION</t>
  </si>
  <si>
    <t>REMAINING YEARS</t>
  </si>
  <si>
    <t>TOTAL PREMIUM TO BE PAID</t>
  </si>
  <si>
    <t>TIMES RETURN</t>
  </si>
  <si>
    <t>SIMPLE INTEREST WITH INSURANCE</t>
  </si>
  <si>
    <t>INSURANCE COVER</t>
  </si>
  <si>
    <t>FOR SINGLE PREMIUM (COMPOUND INTEREST)</t>
  </si>
  <si>
    <t>COMPOUNDING INTEREST WITH INSURANCE</t>
  </si>
  <si>
    <t>AT THE AGE OF 100</t>
  </si>
  <si>
    <t>1st year YLY Premium</t>
  </si>
  <si>
    <t xml:space="preserve">2nd year onwards Premium </t>
  </si>
  <si>
    <t>Cheque 1</t>
  </si>
  <si>
    <t>Cheque 2</t>
  </si>
  <si>
    <t>Proposed Premium Amount to be Paid</t>
  </si>
  <si>
    <t>Term</t>
  </si>
  <si>
    <t>Year</t>
  </si>
  <si>
    <t>Op. Balance</t>
  </si>
  <si>
    <t>Exp. Return in Amount</t>
  </si>
  <si>
    <t>Value Before Premium Paid</t>
  </si>
  <si>
    <t>Current Premium Payment Liability</t>
  </si>
  <si>
    <t>Balance After Premium Paid to LIC</t>
  </si>
  <si>
    <t>Total Premium to be paid</t>
  </si>
  <si>
    <t>Proposed Cheque Collection Detail</t>
  </si>
  <si>
    <t>1st year</t>
  </si>
  <si>
    <t xml:space="preserve">2nd year onwards </t>
  </si>
  <si>
    <t>Proposed Total Premium Payment</t>
  </si>
  <si>
    <t>Name</t>
  </si>
  <si>
    <t>Plan No</t>
  </si>
  <si>
    <t>PPT</t>
  </si>
  <si>
    <t>Insurance</t>
  </si>
  <si>
    <t>New PPT</t>
  </si>
  <si>
    <t>Benefit with New PPT</t>
  </si>
  <si>
    <t>Investment Analysis</t>
  </si>
  <si>
    <t>FILL FROM LIC RECOKONER</t>
  </si>
  <si>
    <t>Ask to Customer</t>
  </si>
  <si>
    <t>Enter your entry</t>
  </si>
  <si>
    <t>Name :</t>
  </si>
  <si>
    <t>1st year YLY Premium :</t>
  </si>
  <si>
    <t>2nd year onwards Premium :</t>
  </si>
  <si>
    <t>Total Premium to be paid :</t>
  </si>
  <si>
    <t>Premium Paid :</t>
  </si>
  <si>
    <t>Your Saving :</t>
  </si>
  <si>
    <t>Balance :</t>
  </si>
  <si>
    <t>Cheque 1 :</t>
  </si>
  <si>
    <t>Cheque 2 :</t>
  </si>
  <si>
    <t>Proposed Total Premium Payment :</t>
  </si>
  <si>
    <t>Plan No. :</t>
  </si>
  <si>
    <t>Insurance :</t>
  </si>
  <si>
    <t>Exp. Return :</t>
  </si>
  <si>
    <t>Term :</t>
  </si>
  <si>
    <t>PPT :</t>
  </si>
  <si>
    <t>New PPT :</t>
  </si>
  <si>
    <t>2nd year onwards</t>
  </si>
  <si>
    <t>Instruction…</t>
  </si>
  <si>
    <t>Fill it from LIC - All in one app.</t>
  </si>
  <si>
    <t>©ankitmodi@hotmail.com</t>
  </si>
  <si>
    <t>Endowment</t>
  </si>
  <si>
    <t>Aruna Babulal Choksi</t>
  </si>
</sst>
</file>

<file path=xl/styles.xml><?xml version="1.0" encoding="utf-8"?>
<styleSheet xmlns="http://schemas.openxmlformats.org/spreadsheetml/2006/main">
  <numFmts count="14">
    <numFmt numFmtId="8" formatCode="&quot;Rs.&quot;\ #,##0.00;[Red]&quot;Rs.&quot;\ \-#,##0.00"/>
    <numFmt numFmtId="43" formatCode="_ * #,##0.00_ ;_ * \-#,##0.00_ ;_ * &quot;-&quot;??_ ;_ @_ "/>
    <numFmt numFmtId="164" formatCode="_-* #,##0.00_-;\-* #,##0.00_-;_-* &quot;-&quot;??_-;_-@_-"/>
    <numFmt numFmtId="165" formatCode="#,##0_ ;[Red]\-#,##0\ "/>
    <numFmt numFmtId="166" formatCode="_ * #,##0_ ;_ * \-#,##0_ ;_ * &quot;-&quot;??_ ;_ @_ "/>
    <numFmt numFmtId="167" formatCode="_ [$Rs.-4009]\ * #,##0_ ;_ [$Rs.-4009]\ * \-#,##0_ ;_ [$Rs.-4009]\ * &quot;-&quot;??_ ;_ @_ "/>
    <numFmt numFmtId="168" formatCode="0.00_ ;[Red]\-0.00\ "/>
    <numFmt numFmtId="169" formatCode="0_ ;[Red]\-0\ "/>
    <numFmt numFmtId="170" formatCode="0.0%"/>
    <numFmt numFmtId="171" formatCode="_ &quot;Rs.&quot;\ * #,##0_ ;_ &quot;Rs.&quot;\ * \-#,##0_ ;_ &quot;Rs.&quot;\ * &quot;-&quot;??_ ;_ @_ "/>
    <numFmt numFmtId="172" formatCode="_(* #,##0_);_(* \(#,##0\);_(* &quot;-&quot;??_);_(@_)"/>
    <numFmt numFmtId="173" formatCode="&quot;Rs.&quot;\ #,##0"/>
    <numFmt numFmtId="174" formatCode="#,##0.00_ ;[Red]\-#,##0.00\ "/>
    <numFmt numFmtId="175" formatCode="_-&quot;Rs.&quot;* #,##0_-;\-&quot;Rs.&quot;* #,##0_-;_-&quot;Rs.&quot;* &quot;-&quot;??_-;_-@_-"/>
  </numFmts>
  <fonts count="63">
    <font>
      <sz val="11"/>
      <color theme="1"/>
      <name val="Calibri"/>
      <family val="2"/>
      <scheme val="minor"/>
    </font>
    <font>
      <sz val="11"/>
      <color theme="1"/>
      <name val="Calibri"/>
      <family val="2"/>
      <scheme val="minor"/>
    </font>
    <font>
      <sz val="10"/>
      <color theme="1"/>
      <name val="Arial Black"/>
      <family val="2"/>
    </font>
    <font>
      <sz val="18"/>
      <color theme="1"/>
      <name val="Arial Black"/>
      <family val="2"/>
    </font>
    <font>
      <sz val="16"/>
      <color theme="1"/>
      <name val="Calibri"/>
      <family val="2"/>
      <scheme val="minor"/>
    </font>
    <font>
      <sz val="10"/>
      <color theme="1"/>
      <name val="Calibri"/>
      <family val="2"/>
      <scheme val="minor"/>
    </font>
    <font>
      <sz val="12"/>
      <color theme="1"/>
      <name val="Calibri"/>
      <family val="2"/>
      <scheme val="minor"/>
    </font>
    <font>
      <b/>
      <sz val="10"/>
      <color theme="1"/>
      <name val="Calibri"/>
      <family val="2"/>
      <scheme val="minor"/>
    </font>
    <font>
      <sz val="10"/>
      <name val="Calibri"/>
      <family val="2"/>
      <scheme val="minor"/>
    </font>
    <font>
      <sz val="14"/>
      <color theme="1"/>
      <name val="Calibri"/>
      <family val="2"/>
      <scheme val="minor"/>
    </font>
    <font>
      <b/>
      <sz val="11"/>
      <color theme="1"/>
      <name val="Calibri"/>
      <family val="2"/>
      <scheme val="minor"/>
    </font>
    <font>
      <b/>
      <sz val="16"/>
      <color theme="1"/>
      <name val="Calibri"/>
      <family val="2"/>
      <scheme val="minor"/>
    </font>
    <font>
      <b/>
      <sz val="11"/>
      <name val="Calibri"/>
      <family val="2"/>
      <scheme val="minor"/>
    </font>
    <font>
      <b/>
      <sz val="11"/>
      <color rgb="FF0000CC"/>
      <name val="Calibri"/>
      <family val="2"/>
      <scheme val="minor"/>
    </font>
    <font>
      <b/>
      <sz val="10"/>
      <name val="Calibri"/>
      <family val="2"/>
      <scheme val="minor"/>
    </font>
    <font>
      <sz val="10"/>
      <color rgb="FF0000CC"/>
      <name val="Calibri"/>
      <family val="2"/>
      <scheme val="minor"/>
    </font>
    <font>
      <b/>
      <sz val="10"/>
      <color rgb="FF0000CC"/>
      <name val="Calibri"/>
      <family val="2"/>
      <scheme val="minor"/>
    </font>
    <font>
      <sz val="11"/>
      <color rgb="FF0000CC"/>
      <name val="Calibri"/>
      <family val="2"/>
      <scheme val="minor"/>
    </font>
    <font>
      <b/>
      <sz val="9"/>
      <color rgb="FF0000CC"/>
      <name val="Calibri"/>
      <family val="2"/>
      <scheme val="minor"/>
    </font>
    <font>
      <sz val="16"/>
      <color rgb="FF0000CC"/>
      <name val="Calibri"/>
      <family val="2"/>
      <scheme val="minor"/>
    </font>
    <font>
      <sz val="11"/>
      <name val="Calibri"/>
      <family val="2"/>
      <scheme val="minor"/>
    </font>
    <font>
      <b/>
      <i/>
      <sz val="10"/>
      <name val="Calibri"/>
      <family val="2"/>
      <scheme val="minor"/>
    </font>
    <font>
      <b/>
      <sz val="18"/>
      <color theme="1"/>
      <name val="Calibri"/>
      <family val="2"/>
      <scheme val="minor"/>
    </font>
    <font>
      <b/>
      <sz val="12"/>
      <name val="Calibri"/>
      <family val="2"/>
      <scheme val="minor"/>
    </font>
    <font>
      <b/>
      <sz val="10"/>
      <name val="Arial Narrow"/>
      <family val="2"/>
    </font>
    <font>
      <b/>
      <sz val="10"/>
      <name val="Tahoma"/>
      <family val="2"/>
    </font>
    <font>
      <b/>
      <i/>
      <sz val="10"/>
      <name val="Arial Narrow"/>
      <family val="2"/>
    </font>
    <font>
      <b/>
      <sz val="9"/>
      <name val="Arial Narrow"/>
      <family val="2"/>
    </font>
    <font>
      <b/>
      <sz val="10"/>
      <color theme="0"/>
      <name val="Arial Narrow"/>
      <family val="2"/>
    </font>
    <font>
      <b/>
      <sz val="10"/>
      <color rgb="FF0000CC"/>
      <name val="Arial Narrow"/>
      <family val="2"/>
    </font>
    <font>
      <b/>
      <i/>
      <sz val="18"/>
      <color rgb="FF0000FF"/>
      <name val="Arial Narrow"/>
      <family val="2"/>
    </font>
    <font>
      <b/>
      <i/>
      <sz val="12"/>
      <name val="Arial Narrow"/>
      <family val="2"/>
    </font>
    <font>
      <b/>
      <i/>
      <sz val="10"/>
      <color theme="0"/>
      <name val="Arial Narrow"/>
      <family val="2"/>
    </font>
    <font>
      <b/>
      <i/>
      <sz val="11"/>
      <color rgb="FF0000CC"/>
      <name val="Arial Narrow"/>
      <family val="2"/>
    </font>
    <font>
      <b/>
      <i/>
      <sz val="11"/>
      <name val="Arial Narrow"/>
      <family val="2"/>
    </font>
    <font>
      <b/>
      <i/>
      <sz val="12"/>
      <color rgb="FF0000CC"/>
      <name val="Arial Narrow"/>
      <family val="2"/>
    </font>
    <font>
      <b/>
      <i/>
      <sz val="14"/>
      <color rgb="FF0000CC"/>
      <name val="Arial Narrow"/>
      <family val="2"/>
    </font>
    <font>
      <b/>
      <i/>
      <sz val="14"/>
      <color rgb="FF0000FF"/>
      <name val="Arial Narrow"/>
      <family val="2"/>
    </font>
    <font>
      <b/>
      <i/>
      <sz val="10"/>
      <name val="Tahoma"/>
      <family val="2"/>
    </font>
    <font>
      <b/>
      <sz val="14"/>
      <color theme="1"/>
      <name val="Calibri"/>
      <family val="2"/>
      <scheme val="minor"/>
    </font>
    <font>
      <b/>
      <sz val="12"/>
      <color theme="1"/>
      <name val="Calibri"/>
      <family val="2"/>
      <scheme val="minor"/>
    </font>
    <font>
      <b/>
      <i/>
      <sz val="12"/>
      <color theme="1"/>
      <name val="Calibri"/>
      <family val="2"/>
      <scheme val="minor"/>
    </font>
    <font>
      <b/>
      <i/>
      <sz val="11"/>
      <name val="Calibri"/>
      <family val="2"/>
      <scheme val="minor"/>
    </font>
    <font>
      <b/>
      <i/>
      <sz val="11"/>
      <color theme="1"/>
      <name val="Calibri"/>
      <family val="2"/>
      <scheme val="minor"/>
    </font>
    <font>
      <b/>
      <i/>
      <sz val="11"/>
      <color rgb="FF0000CC"/>
      <name val="Calibri"/>
      <family val="2"/>
      <scheme val="minor"/>
    </font>
    <font>
      <b/>
      <sz val="36"/>
      <color theme="1"/>
      <name val="Calibri"/>
      <family val="2"/>
      <scheme val="minor"/>
    </font>
    <font>
      <b/>
      <i/>
      <sz val="11"/>
      <color theme="0"/>
      <name val="Calibri"/>
      <family val="2"/>
      <scheme val="minor"/>
    </font>
    <font>
      <b/>
      <i/>
      <sz val="22"/>
      <color theme="1"/>
      <name val="Calibri"/>
      <family val="2"/>
      <scheme val="minor"/>
    </font>
    <font>
      <b/>
      <i/>
      <sz val="16"/>
      <color theme="1"/>
      <name val="Calibri"/>
      <family val="2"/>
      <scheme val="minor"/>
    </font>
    <font>
      <b/>
      <sz val="16"/>
      <name val="Calibri"/>
      <family val="2"/>
      <scheme val="minor"/>
    </font>
    <font>
      <b/>
      <i/>
      <sz val="16"/>
      <name val="Calibri"/>
      <family val="2"/>
      <scheme val="minor"/>
    </font>
    <font>
      <b/>
      <sz val="16"/>
      <color rgb="FF0000CC"/>
      <name val="Calibri"/>
      <family val="2"/>
      <scheme val="minor"/>
    </font>
    <font>
      <b/>
      <i/>
      <sz val="16"/>
      <color theme="0"/>
      <name val="Calibri"/>
      <family val="2"/>
      <scheme val="minor"/>
    </font>
    <font>
      <b/>
      <i/>
      <sz val="16"/>
      <color rgb="FF0000CC"/>
      <name val="Calibri"/>
      <family val="2"/>
      <scheme val="minor"/>
    </font>
    <font>
      <b/>
      <sz val="14"/>
      <color rgb="FF0000CC"/>
      <name val="Calibri"/>
      <family val="2"/>
      <scheme val="minor"/>
    </font>
    <font>
      <sz val="14"/>
      <name val="Calibri"/>
      <family val="2"/>
      <scheme val="minor"/>
    </font>
    <font>
      <sz val="14"/>
      <color rgb="FF0000CC"/>
      <name val="Calibri"/>
      <family val="2"/>
      <scheme val="minor"/>
    </font>
    <font>
      <b/>
      <sz val="14"/>
      <name val="Calibri"/>
      <family val="2"/>
      <scheme val="minor"/>
    </font>
    <font>
      <u/>
      <sz val="11"/>
      <color theme="10"/>
      <name val="Calibri"/>
      <family val="2"/>
    </font>
    <font>
      <sz val="13"/>
      <name val="Calibri"/>
      <family val="2"/>
      <scheme val="minor"/>
    </font>
    <font>
      <sz val="13"/>
      <color theme="1"/>
      <name val="Calibri"/>
      <family val="2"/>
      <scheme val="minor"/>
    </font>
    <font>
      <sz val="13"/>
      <color rgb="FF0000CC"/>
      <name val="Calibri"/>
      <family val="2"/>
      <scheme val="minor"/>
    </font>
    <font>
      <sz val="14"/>
      <color theme="0"/>
      <name val="Calibri"/>
      <family val="2"/>
      <scheme val="minor"/>
    </font>
  </fonts>
  <fills count="14">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FFFF99"/>
        <bgColor indexed="64"/>
      </patternFill>
    </fill>
    <fill>
      <patternFill patternType="solid">
        <fgColor theme="0" tint="-4.9989318521683403E-2"/>
        <bgColor indexed="64"/>
      </patternFill>
    </fill>
    <fill>
      <patternFill patternType="solid">
        <fgColor theme="1"/>
        <bgColor indexed="64"/>
      </patternFill>
    </fill>
    <fill>
      <patternFill patternType="solid">
        <fgColor rgb="FFFFFF00"/>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rgb="FFCCFFFF"/>
        <bgColor indexed="64"/>
      </patternFill>
    </fill>
    <fill>
      <patternFill patternType="solid">
        <fgColor rgb="FF66FFFF"/>
        <bgColor indexed="64"/>
      </patternFill>
    </fill>
    <fill>
      <patternFill patternType="solid">
        <fgColor theme="3" tint="0.79998168889431442"/>
        <bgColor indexed="64"/>
      </patternFill>
    </fill>
  </fills>
  <borders count="8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medium">
        <color indexed="64"/>
      </right>
      <top/>
      <bottom style="thin">
        <color indexed="64"/>
      </bottom>
      <diagonal/>
    </border>
    <border>
      <left/>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diagonal/>
    </border>
    <border>
      <left style="thin">
        <color indexed="64"/>
      </left>
      <right/>
      <top/>
      <bottom/>
      <diagonal/>
    </border>
    <border>
      <left/>
      <right style="thin">
        <color indexed="64"/>
      </right>
      <top style="medium">
        <color indexed="64"/>
      </top>
      <bottom/>
      <diagonal/>
    </border>
    <border>
      <left/>
      <right style="thin">
        <color indexed="64"/>
      </right>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style="thin">
        <color indexed="64"/>
      </left>
      <right/>
      <top style="medium">
        <color indexed="64"/>
      </top>
      <bottom/>
      <diagonal/>
    </border>
    <border>
      <left style="thin">
        <color indexed="64"/>
      </left>
      <right/>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right style="thin">
        <color indexed="64"/>
      </right>
      <top style="thin">
        <color indexed="64"/>
      </top>
      <bottom/>
      <diagonal/>
    </border>
    <border>
      <left/>
      <right style="hair">
        <color indexed="64"/>
      </right>
      <top/>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medium">
        <color indexed="64"/>
      </right>
      <top/>
      <bottom style="double">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medium">
        <color indexed="64"/>
      </right>
      <top style="hair">
        <color indexed="64"/>
      </top>
      <bottom/>
      <diagonal/>
    </border>
    <border>
      <left style="medium">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medium">
        <color indexed="64"/>
      </left>
      <right style="hair">
        <color indexed="64"/>
      </right>
      <top/>
      <bottom/>
      <diagonal/>
    </border>
    <border>
      <left style="medium">
        <color indexed="64"/>
      </left>
      <right style="hair">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top style="medium">
        <color indexed="64"/>
      </top>
      <bottom style="medium">
        <color indexed="64"/>
      </bottom>
      <diagonal/>
    </border>
    <border>
      <left/>
      <right style="hair">
        <color indexed="64"/>
      </right>
      <top style="medium">
        <color indexed="64"/>
      </top>
      <bottom style="medium">
        <color indexed="64"/>
      </bottom>
      <diagonal/>
    </border>
    <border>
      <left style="medium">
        <color indexed="64"/>
      </left>
      <right style="hair">
        <color indexed="64"/>
      </right>
      <top style="medium">
        <color indexed="64"/>
      </top>
      <bottom/>
      <diagonal/>
    </border>
    <border>
      <left style="hair">
        <color indexed="64"/>
      </left>
      <right style="medium">
        <color indexed="64"/>
      </right>
      <top style="hair">
        <color indexed="64"/>
      </top>
      <bottom style="double">
        <color indexed="64"/>
      </bottom>
      <diagonal/>
    </border>
    <border>
      <left style="hair">
        <color indexed="64"/>
      </left>
      <right/>
      <top style="medium">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hair">
        <color indexed="64"/>
      </left>
      <right style="medium">
        <color indexed="64"/>
      </right>
      <top style="medium">
        <color indexed="64"/>
      </top>
      <bottom/>
      <diagonal/>
    </border>
    <border>
      <left/>
      <right style="hair">
        <color indexed="64"/>
      </right>
      <top style="hair">
        <color indexed="64"/>
      </top>
      <bottom style="hair">
        <color indexed="64"/>
      </bottom>
      <diagonal/>
    </border>
    <border>
      <left/>
      <right style="hair">
        <color indexed="64"/>
      </right>
      <top style="hair">
        <color indexed="64"/>
      </top>
      <bottom/>
      <diagonal/>
    </border>
    <border>
      <left/>
      <right style="hair">
        <color indexed="64"/>
      </right>
      <top style="medium">
        <color indexed="64"/>
      </top>
      <bottom/>
      <diagonal/>
    </border>
    <border>
      <left/>
      <right style="hair">
        <color indexed="64"/>
      </right>
      <top/>
      <bottom style="hair">
        <color indexed="64"/>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0" fontId="58" fillId="0" borderId="0" applyNumberFormat="0" applyFill="0" applyBorder="0" applyAlignment="0" applyProtection="0">
      <alignment vertical="top"/>
      <protection locked="0"/>
    </xf>
  </cellStyleXfs>
  <cellXfs count="430">
    <xf numFmtId="0" fontId="0" fillId="0" borderId="0" xfId="0"/>
    <xf numFmtId="0" fontId="2" fillId="0" borderId="0" xfId="0" applyFont="1" applyAlignment="1">
      <alignment horizontal="center"/>
    </xf>
    <xf numFmtId="0" fontId="2" fillId="0" borderId="0" xfId="0" applyFont="1"/>
    <xf numFmtId="166" fontId="2" fillId="0" borderId="0" xfId="0" applyNumberFormat="1" applyFont="1"/>
    <xf numFmtId="165" fontId="2" fillId="0" borderId="0" xfId="1" applyNumberFormat="1" applyFont="1"/>
    <xf numFmtId="170" fontId="0" fillId="0" borderId="0" xfId="2" applyNumberFormat="1" applyFont="1"/>
    <xf numFmtId="10" fontId="0" fillId="0" borderId="0" xfId="0" applyNumberFormat="1"/>
    <xf numFmtId="168" fontId="0" fillId="0" borderId="0" xfId="0" applyNumberFormat="1"/>
    <xf numFmtId="0" fontId="5" fillId="0" borderId="0" xfId="0" applyFont="1" applyAlignment="1">
      <alignment horizontal="center" vertical="top" wrapText="1"/>
    </xf>
    <xf numFmtId="8" fontId="0" fillId="0" borderId="0" xfId="0" applyNumberFormat="1"/>
    <xf numFmtId="0" fontId="5" fillId="0" borderId="0" xfId="0" applyFont="1"/>
    <xf numFmtId="0" fontId="4" fillId="0" borderId="0" xfId="0" applyFont="1" applyAlignment="1">
      <alignment vertical="center"/>
    </xf>
    <xf numFmtId="2" fontId="4" fillId="0" borderId="0" xfId="0" applyNumberFormat="1" applyFont="1" applyAlignment="1">
      <alignment vertical="center"/>
    </xf>
    <xf numFmtId="0" fontId="5" fillId="0" borderId="0" xfId="0" applyFont="1" applyAlignment="1">
      <alignment horizontal="center"/>
    </xf>
    <xf numFmtId="165" fontId="7" fillId="0" borderId="0" xfId="1" applyNumberFormat="1" applyFont="1"/>
    <xf numFmtId="165" fontId="5" fillId="0" borderId="0" xfId="0" applyNumberFormat="1" applyFont="1"/>
    <xf numFmtId="166" fontId="5" fillId="0" borderId="0" xfId="0" applyNumberFormat="1" applyFont="1"/>
    <xf numFmtId="167" fontId="5" fillId="0" borderId="0" xfId="0" applyNumberFormat="1" applyFont="1"/>
    <xf numFmtId="10" fontId="0" fillId="0" borderId="0" xfId="2" applyNumberFormat="1" applyFont="1"/>
    <xf numFmtId="0" fontId="25" fillId="0" borderId="0" xfId="0" applyFont="1"/>
    <xf numFmtId="0" fontId="28" fillId="0" borderId="0" xfId="0" applyFont="1" applyAlignment="1">
      <alignment horizontal="center"/>
    </xf>
    <xf numFmtId="166" fontId="28" fillId="0" borderId="0" xfId="1" applyNumberFormat="1" applyFont="1"/>
    <xf numFmtId="165" fontId="28" fillId="0" borderId="0" xfId="1" applyNumberFormat="1" applyFont="1"/>
    <xf numFmtId="172" fontId="28" fillId="0" borderId="0" xfId="1" applyNumberFormat="1" applyFont="1"/>
    <xf numFmtId="0" fontId="24" fillId="0" borderId="0" xfId="0" applyFont="1"/>
    <xf numFmtId="0" fontId="28" fillId="0" borderId="20" xfId="0" applyFont="1" applyBorder="1" applyAlignment="1">
      <alignment horizontal="center"/>
    </xf>
    <xf numFmtId="0" fontId="14" fillId="0" borderId="0" xfId="0" applyFont="1" applyAlignment="1">
      <alignment horizontal="center"/>
    </xf>
    <xf numFmtId="10" fontId="25" fillId="0" borderId="0" xfId="0" applyNumberFormat="1" applyFont="1"/>
    <xf numFmtId="0" fontId="25" fillId="0" borderId="31" xfId="0" applyFont="1" applyBorder="1"/>
    <xf numFmtId="0" fontId="14" fillId="3" borderId="1" xfId="0" applyFont="1" applyFill="1" applyBorder="1" applyAlignment="1" applyProtection="1">
      <alignment horizontal="right" vertical="center"/>
      <protection hidden="1"/>
    </xf>
    <xf numFmtId="170" fontId="23" fillId="4" borderId="1" xfId="2" applyNumberFormat="1" applyFont="1" applyFill="1" applyBorder="1" applyAlignment="1" applyProtection="1">
      <alignment horizontal="center" vertical="center"/>
      <protection hidden="1"/>
    </xf>
    <xf numFmtId="0" fontId="10" fillId="3" borderId="1" xfId="0" applyFont="1" applyFill="1" applyBorder="1" applyProtection="1">
      <protection hidden="1"/>
    </xf>
    <xf numFmtId="0" fontId="10" fillId="4" borderId="1" xfId="0" applyFont="1" applyFill="1" applyBorder="1" applyAlignment="1" applyProtection="1">
      <alignment horizontal="center"/>
      <protection hidden="1"/>
    </xf>
    <xf numFmtId="171" fontId="13" fillId="4" borderId="1" xfId="1" applyNumberFormat="1" applyFont="1" applyFill="1" applyBorder="1" applyProtection="1">
      <protection hidden="1"/>
    </xf>
    <xf numFmtId="0" fontId="10" fillId="3" borderId="20" xfId="0" applyFont="1" applyFill="1" applyBorder="1" applyProtection="1">
      <protection hidden="1"/>
    </xf>
    <xf numFmtId="0" fontId="10" fillId="3" borderId="19" xfId="0" applyFont="1" applyFill="1" applyBorder="1" applyProtection="1">
      <protection hidden="1"/>
    </xf>
    <xf numFmtId="0" fontId="10" fillId="3" borderId="1" xfId="0" applyFont="1" applyFill="1" applyBorder="1" applyAlignment="1" applyProtection="1">
      <alignment horizontal="right"/>
      <protection hidden="1"/>
    </xf>
    <xf numFmtId="0" fontId="10" fillId="3" borderId="1" xfId="0" applyFont="1" applyFill="1" applyBorder="1" applyAlignment="1" applyProtection="1">
      <alignment horizontal="center" wrapText="1"/>
      <protection hidden="1"/>
    </xf>
    <xf numFmtId="0" fontId="10" fillId="0" borderId="20" xfId="0" applyFont="1" applyBorder="1" applyAlignment="1" applyProtection="1">
      <alignment horizontal="center" vertical="top" wrapText="1"/>
      <protection hidden="1"/>
    </xf>
    <xf numFmtId="0" fontId="10" fillId="0" borderId="0" xfId="0" applyFont="1" applyAlignment="1" applyProtection="1">
      <alignment horizontal="center" vertical="top" wrapText="1"/>
      <protection hidden="1"/>
    </xf>
    <xf numFmtId="0" fontId="10" fillId="0" borderId="19" xfId="0" applyFont="1" applyBorder="1" applyAlignment="1" applyProtection="1">
      <alignment horizontal="center" vertical="top" wrapText="1"/>
      <protection hidden="1"/>
    </xf>
    <xf numFmtId="0" fontId="13" fillId="0" borderId="20" xfId="0" applyFont="1" applyBorder="1" applyAlignment="1" applyProtection="1">
      <alignment horizontal="center"/>
      <protection hidden="1"/>
    </xf>
    <xf numFmtId="0" fontId="13" fillId="4" borderId="0" xfId="0" applyFont="1" applyFill="1" applyAlignment="1" applyProtection="1">
      <alignment horizontal="center"/>
      <protection hidden="1"/>
    </xf>
    <xf numFmtId="38" fontId="13" fillId="0" borderId="0" xfId="1" applyNumberFormat="1" applyFont="1" applyProtection="1">
      <protection hidden="1"/>
    </xf>
    <xf numFmtId="38" fontId="12" fillId="4" borderId="0" xfId="1" applyNumberFormat="1" applyFont="1" applyFill="1" applyProtection="1">
      <protection hidden="1"/>
    </xf>
    <xf numFmtId="38" fontId="13" fillId="0" borderId="19" xfId="1" applyNumberFormat="1" applyFont="1" applyBorder="1" applyProtection="1">
      <protection hidden="1"/>
    </xf>
    <xf numFmtId="0" fontId="13" fillId="0" borderId="0" xfId="0" applyFont="1" applyAlignment="1" applyProtection="1">
      <alignment horizontal="center"/>
      <protection hidden="1"/>
    </xf>
    <xf numFmtId="0" fontId="13" fillId="0" borderId="26" xfId="0" applyFont="1" applyBorder="1" applyAlignment="1" applyProtection="1">
      <alignment horizontal="center"/>
      <protection hidden="1"/>
    </xf>
    <xf numFmtId="38" fontId="13" fillId="0" borderId="2" xfId="1" applyNumberFormat="1" applyFont="1" applyBorder="1" applyProtection="1">
      <protection hidden="1"/>
    </xf>
    <xf numFmtId="38" fontId="12" fillId="4" borderId="2" xfId="1" applyNumberFormat="1" applyFont="1" applyFill="1" applyBorder="1" applyProtection="1">
      <protection hidden="1"/>
    </xf>
    <xf numFmtId="0" fontId="20" fillId="5" borderId="1" xfId="0" applyFont="1" applyFill="1" applyBorder="1" applyAlignment="1" applyProtection="1">
      <alignment horizontal="right" vertical="center"/>
      <protection hidden="1"/>
    </xf>
    <xf numFmtId="0" fontId="14" fillId="4" borderId="11" xfId="0" applyFont="1" applyFill="1" applyBorder="1" applyAlignment="1" applyProtection="1">
      <alignment horizontal="center" vertical="center"/>
      <protection locked="0" hidden="1"/>
    </xf>
    <xf numFmtId="0" fontId="21" fillId="5" borderId="15" xfId="0" applyFont="1" applyFill="1" applyBorder="1" applyAlignment="1" applyProtection="1">
      <alignment vertical="center"/>
      <protection hidden="1"/>
    </xf>
    <xf numFmtId="0" fontId="14" fillId="5" borderId="11" xfId="0" applyFont="1" applyFill="1" applyBorder="1" applyAlignment="1" applyProtection="1">
      <alignment horizontal="right" vertical="center"/>
      <protection hidden="1"/>
    </xf>
    <xf numFmtId="0" fontId="14" fillId="4" borderId="24" xfId="0" applyFont="1" applyFill="1" applyBorder="1" applyAlignment="1" applyProtection="1">
      <alignment horizontal="center" vertical="center"/>
      <protection locked="0" hidden="1"/>
    </xf>
    <xf numFmtId="0" fontId="14" fillId="5" borderId="15" xfId="0" applyFont="1" applyFill="1" applyBorder="1" applyAlignment="1" applyProtection="1">
      <alignment vertical="center"/>
      <protection hidden="1"/>
    </xf>
    <xf numFmtId="167" fontId="14" fillId="4" borderId="1" xfId="1" applyNumberFormat="1" applyFont="1" applyFill="1" applyBorder="1" applyAlignment="1" applyProtection="1">
      <alignment horizontal="center" vertical="center"/>
      <protection locked="0" hidden="1"/>
    </xf>
    <xf numFmtId="0" fontId="14" fillId="5" borderId="1" xfId="0" applyFont="1" applyFill="1" applyBorder="1" applyAlignment="1" applyProtection="1">
      <alignment horizontal="right" vertical="center"/>
      <protection hidden="1"/>
    </xf>
    <xf numFmtId="167" fontId="16" fillId="5" borderId="11" xfId="1" applyNumberFormat="1" applyFont="1" applyFill="1" applyBorder="1" applyAlignment="1" applyProtection="1">
      <alignment horizontal="center" vertical="center"/>
      <protection locked="0" hidden="1"/>
    </xf>
    <xf numFmtId="0" fontId="8" fillId="3" borderId="24" xfId="0" applyFont="1" applyFill="1" applyBorder="1" applyAlignment="1" applyProtection="1">
      <alignment horizontal="center" vertical="center"/>
      <protection locked="0" hidden="1"/>
    </xf>
    <xf numFmtId="0" fontId="14" fillId="4" borderId="1" xfId="0" applyFont="1" applyFill="1" applyBorder="1" applyAlignment="1" applyProtection="1">
      <alignment horizontal="center" vertical="center"/>
      <protection locked="0" hidden="1"/>
    </xf>
    <xf numFmtId="167" fontId="16" fillId="5" borderId="1" xfId="1" applyNumberFormat="1" applyFont="1" applyFill="1" applyBorder="1" applyAlignment="1" applyProtection="1">
      <alignment horizontal="center" vertical="center"/>
      <protection hidden="1"/>
    </xf>
    <xf numFmtId="0" fontId="8" fillId="3" borderId="11" xfId="0" applyFont="1" applyFill="1" applyBorder="1" applyAlignment="1" applyProtection="1">
      <alignment horizontal="center" vertical="center"/>
      <protection locked="0" hidden="1"/>
    </xf>
    <xf numFmtId="0" fontId="7" fillId="2" borderId="6" xfId="0" applyFont="1" applyFill="1" applyBorder="1" applyAlignment="1" applyProtection="1">
      <alignment horizontal="center" wrapText="1"/>
      <protection hidden="1"/>
    </xf>
    <xf numFmtId="0" fontId="7" fillId="2" borderId="1" xfId="0" applyFont="1" applyFill="1" applyBorder="1" applyAlignment="1" applyProtection="1">
      <alignment horizontal="center" wrapText="1"/>
      <protection hidden="1"/>
    </xf>
    <xf numFmtId="0" fontId="7" fillId="2" borderId="15" xfId="0" applyFont="1" applyFill="1" applyBorder="1" applyAlignment="1" applyProtection="1">
      <alignment horizontal="center"/>
      <protection hidden="1"/>
    </xf>
    <xf numFmtId="0" fontId="7" fillId="2" borderId="7" xfId="0" applyFont="1" applyFill="1" applyBorder="1" applyAlignment="1" applyProtection="1">
      <alignment horizontal="center" wrapText="1"/>
      <protection hidden="1"/>
    </xf>
    <xf numFmtId="0" fontId="5" fillId="0" borderId="8" xfId="0" applyFont="1" applyBorder="1" applyAlignment="1" applyProtection="1">
      <alignment horizontal="center" vertical="top" wrapText="1"/>
      <protection hidden="1"/>
    </xf>
    <xf numFmtId="0" fontId="5" fillId="0" borderId="0" xfId="0" applyFont="1" applyAlignment="1" applyProtection="1">
      <alignment horizontal="center" vertical="top" wrapText="1"/>
      <protection hidden="1"/>
    </xf>
    <xf numFmtId="0" fontId="0" fillId="0" borderId="0" xfId="0" applyProtection="1">
      <protection hidden="1"/>
    </xf>
    <xf numFmtId="0" fontId="5" fillId="0" borderId="9" xfId="0" applyFont="1" applyBorder="1" applyAlignment="1" applyProtection="1">
      <alignment horizontal="center" vertical="top" wrapText="1"/>
      <protection hidden="1"/>
    </xf>
    <xf numFmtId="169" fontId="15" fillId="0" borderId="8" xfId="0" applyNumberFormat="1" applyFont="1" applyBorder="1" applyAlignment="1" applyProtection="1">
      <alignment horizontal="center"/>
      <protection hidden="1"/>
    </xf>
    <xf numFmtId="1" fontId="15" fillId="0" borderId="0" xfId="0" applyNumberFormat="1" applyFont="1" applyAlignment="1" applyProtection="1">
      <alignment horizontal="center"/>
      <protection hidden="1"/>
    </xf>
    <xf numFmtId="0" fontId="17" fillId="0" borderId="0" xfId="0" applyFont="1" applyProtection="1">
      <protection hidden="1"/>
    </xf>
    <xf numFmtId="38" fontId="16" fillId="0" borderId="0" xfId="1" applyNumberFormat="1" applyFont="1" applyProtection="1">
      <protection hidden="1"/>
    </xf>
    <xf numFmtId="166" fontId="18" fillId="0" borderId="0" xfId="1" applyNumberFormat="1" applyFont="1" applyProtection="1">
      <protection hidden="1"/>
    </xf>
    <xf numFmtId="38" fontId="16" fillId="0" borderId="9" xfId="1" applyNumberFormat="1" applyFont="1" applyBorder="1" applyProtection="1">
      <protection hidden="1"/>
    </xf>
    <xf numFmtId="38" fontId="17" fillId="0" borderId="0" xfId="0" applyNumberFormat="1" applyFont="1" applyProtection="1">
      <protection hidden="1"/>
    </xf>
    <xf numFmtId="38" fontId="16" fillId="3" borderId="0" xfId="1" applyNumberFormat="1" applyFont="1" applyFill="1" applyProtection="1">
      <protection hidden="1"/>
    </xf>
    <xf numFmtId="38" fontId="15" fillId="0" borderId="9" xfId="0" applyNumberFormat="1" applyFont="1" applyBorder="1" applyProtection="1">
      <protection hidden="1"/>
    </xf>
    <xf numFmtId="38" fontId="19" fillId="0" borderId="9" xfId="0" applyNumberFormat="1" applyFont="1" applyBorder="1" applyAlignment="1" applyProtection="1">
      <alignment vertical="center"/>
      <protection hidden="1"/>
    </xf>
    <xf numFmtId="169" fontId="15" fillId="0" borderId="16" xfId="0" applyNumberFormat="1" applyFont="1" applyBorder="1" applyAlignment="1" applyProtection="1">
      <alignment horizontal="center"/>
      <protection hidden="1"/>
    </xf>
    <xf numFmtId="1" fontId="15" fillId="0" borderId="17" xfId="0" applyNumberFormat="1" applyFont="1" applyBorder="1" applyAlignment="1" applyProtection="1">
      <alignment horizontal="center"/>
      <protection hidden="1"/>
    </xf>
    <xf numFmtId="38" fontId="17" fillId="0" borderId="17" xfId="0" applyNumberFormat="1" applyFont="1" applyBorder="1" applyProtection="1">
      <protection hidden="1"/>
    </xf>
    <xf numFmtId="38" fontId="16" fillId="3" borderId="17" xfId="1" applyNumberFormat="1" applyFont="1" applyFill="1" applyBorder="1" applyProtection="1">
      <protection hidden="1"/>
    </xf>
    <xf numFmtId="38" fontId="16" fillId="0" borderId="17" xfId="1" applyNumberFormat="1" applyFont="1" applyBorder="1" applyProtection="1">
      <protection hidden="1"/>
    </xf>
    <xf numFmtId="38" fontId="15" fillId="0" borderId="18" xfId="0" applyNumberFormat="1" applyFont="1" applyBorder="1" applyProtection="1">
      <protection hidden="1"/>
    </xf>
    <xf numFmtId="0" fontId="26" fillId="3" borderId="1" xfId="0" applyFont="1" applyFill="1" applyBorder="1" applyAlignment="1" applyProtection="1">
      <alignment horizontal="right" vertical="center"/>
      <protection hidden="1"/>
    </xf>
    <xf numFmtId="0" fontId="26" fillId="4" borderId="1" xfId="0" applyFont="1" applyFill="1" applyBorder="1" applyAlignment="1" applyProtection="1">
      <alignment horizontal="center" vertical="center"/>
      <protection hidden="1"/>
    </xf>
    <xf numFmtId="0" fontId="26" fillId="3" borderId="1" xfId="0" applyFont="1" applyFill="1" applyBorder="1" applyAlignment="1" applyProtection="1">
      <alignment vertical="center"/>
      <protection hidden="1"/>
    </xf>
    <xf numFmtId="10" fontId="26" fillId="4" borderId="1" xfId="2" applyNumberFormat="1" applyFont="1" applyFill="1" applyBorder="1" applyAlignment="1" applyProtection="1">
      <alignment horizontal="center" vertical="center"/>
      <protection hidden="1"/>
    </xf>
    <xf numFmtId="0" fontId="26" fillId="3" borderId="1" xfId="0" applyFont="1" applyFill="1" applyBorder="1" applyAlignment="1" applyProtection="1">
      <alignment horizontal="center" wrapText="1"/>
      <protection hidden="1"/>
    </xf>
    <xf numFmtId="0" fontId="26" fillId="3" borderId="33" xfId="0" applyFont="1" applyFill="1" applyBorder="1" applyAlignment="1" applyProtection="1">
      <alignment horizontal="center" wrapText="1"/>
      <protection hidden="1"/>
    </xf>
    <xf numFmtId="0" fontId="26" fillId="3" borderId="33" xfId="0" applyFont="1" applyFill="1" applyBorder="1" applyProtection="1">
      <protection hidden="1"/>
    </xf>
    <xf numFmtId="0" fontId="38" fillId="3" borderId="33" xfId="0" applyFont="1" applyFill="1" applyBorder="1" applyProtection="1">
      <protection hidden="1"/>
    </xf>
    <xf numFmtId="0" fontId="29" fillId="0" borderId="34" xfId="0" applyFont="1" applyBorder="1" applyAlignment="1" applyProtection="1">
      <alignment horizontal="center"/>
      <protection hidden="1"/>
    </xf>
    <xf numFmtId="0" fontId="24" fillId="4" borderId="35" xfId="0" applyFont="1" applyFill="1" applyBorder="1" applyAlignment="1" applyProtection="1">
      <alignment horizontal="center"/>
      <protection hidden="1"/>
    </xf>
    <xf numFmtId="0" fontId="29" fillId="0" borderId="35" xfId="0" applyFont="1" applyBorder="1" applyAlignment="1" applyProtection="1">
      <alignment horizontal="center"/>
      <protection hidden="1"/>
    </xf>
    <xf numFmtId="166" fontId="24" fillId="4" borderId="35" xfId="1" applyNumberFormat="1" applyFont="1" applyFill="1" applyBorder="1" applyProtection="1">
      <protection hidden="1"/>
    </xf>
    <xf numFmtId="166" fontId="27" fillId="4" borderId="35" xfId="1" applyNumberFormat="1" applyFont="1" applyFill="1" applyBorder="1" applyProtection="1">
      <protection hidden="1"/>
    </xf>
    <xf numFmtId="166" fontId="29" fillId="0" borderId="35" xfId="1" applyNumberFormat="1" applyFont="1" applyBorder="1" applyProtection="1">
      <protection hidden="1"/>
    </xf>
    <xf numFmtId="165" fontId="29" fillId="0" borderId="35" xfId="1" applyNumberFormat="1" applyFont="1" applyBorder="1" applyProtection="1">
      <protection hidden="1"/>
    </xf>
    <xf numFmtId="172" fontId="24" fillId="4" borderId="35" xfId="1" applyNumberFormat="1" applyFont="1" applyFill="1" applyBorder="1" applyProtection="1">
      <protection hidden="1"/>
    </xf>
    <xf numFmtId="166" fontId="29" fillId="0" borderId="36" xfId="0" applyNumberFormat="1" applyFont="1" applyBorder="1" applyProtection="1">
      <protection hidden="1"/>
    </xf>
    <xf numFmtId="0" fontId="29" fillId="0" borderId="37" xfId="0" applyFont="1" applyBorder="1" applyAlignment="1" applyProtection="1">
      <alignment horizontal="center"/>
      <protection hidden="1"/>
    </xf>
    <xf numFmtId="0" fontId="29" fillId="0" borderId="32" xfId="0" applyFont="1" applyBorder="1" applyAlignment="1" applyProtection="1">
      <alignment horizontal="center"/>
      <protection hidden="1"/>
    </xf>
    <xf numFmtId="166" fontId="24" fillId="4" borderId="32" xfId="1" applyNumberFormat="1" applyFont="1" applyFill="1" applyBorder="1" applyProtection="1">
      <protection hidden="1"/>
    </xf>
    <xf numFmtId="166" fontId="27" fillId="4" borderId="32" xfId="1" applyNumberFormat="1" applyFont="1" applyFill="1" applyBorder="1" applyProtection="1">
      <protection hidden="1"/>
    </xf>
    <xf numFmtId="166" fontId="29" fillId="0" borderId="32" xfId="1" applyNumberFormat="1" applyFont="1" applyBorder="1" applyProtection="1">
      <protection hidden="1"/>
    </xf>
    <xf numFmtId="165" fontId="29" fillId="0" borderId="32" xfId="1" applyNumberFormat="1" applyFont="1" applyBorder="1" applyProtection="1">
      <protection hidden="1"/>
    </xf>
    <xf numFmtId="172" fontId="24" fillId="4" borderId="32" xfId="1" applyNumberFormat="1" applyFont="1" applyFill="1" applyBorder="1" applyProtection="1">
      <protection hidden="1"/>
    </xf>
    <xf numFmtId="166" fontId="29" fillId="0" borderId="38" xfId="0" applyNumberFormat="1" applyFont="1" applyBorder="1" applyProtection="1">
      <protection hidden="1"/>
    </xf>
    <xf numFmtId="0" fontId="29" fillId="0" borderId="39" xfId="0" applyFont="1" applyBorder="1" applyAlignment="1" applyProtection="1">
      <alignment horizontal="center"/>
      <protection hidden="1"/>
    </xf>
    <xf numFmtId="0" fontId="29" fillId="0" borderId="40" xfId="0" applyFont="1" applyBorder="1" applyAlignment="1" applyProtection="1">
      <alignment horizontal="center"/>
      <protection hidden="1"/>
    </xf>
    <xf numFmtId="166" fontId="24" fillId="4" borderId="40" xfId="1" applyNumberFormat="1" applyFont="1" applyFill="1" applyBorder="1" applyProtection="1">
      <protection hidden="1"/>
    </xf>
    <xf numFmtId="166" fontId="29" fillId="0" borderId="40" xfId="1" applyNumberFormat="1" applyFont="1" applyBorder="1" applyProtection="1">
      <protection hidden="1"/>
    </xf>
    <xf numFmtId="165" fontId="29" fillId="0" borderId="40" xfId="1" applyNumberFormat="1" applyFont="1" applyBorder="1" applyProtection="1">
      <protection hidden="1"/>
    </xf>
    <xf numFmtId="166" fontId="29" fillId="0" borderId="41" xfId="0" applyNumberFormat="1" applyFont="1" applyBorder="1" applyProtection="1">
      <protection hidden="1"/>
    </xf>
    <xf numFmtId="165" fontId="16" fillId="5" borderId="11" xfId="1" applyNumberFormat="1" applyFont="1" applyFill="1" applyBorder="1" applyAlignment="1" applyProtection="1">
      <alignment horizontal="right" vertical="center"/>
      <protection hidden="1"/>
    </xf>
    <xf numFmtId="174" fontId="13" fillId="3" borderId="1" xfId="1" applyNumberFormat="1" applyFont="1" applyFill="1" applyBorder="1" applyProtection="1">
      <protection hidden="1"/>
    </xf>
    <xf numFmtId="0" fontId="20" fillId="2" borderId="10" xfId="0" applyFont="1" applyFill="1" applyBorder="1" applyAlignment="1" applyProtection="1">
      <alignment horizontal="right" vertical="center"/>
      <protection hidden="1"/>
    </xf>
    <xf numFmtId="10" fontId="14" fillId="4" borderId="23" xfId="2" applyNumberFormat="1" applyFont="1" applyFill="1" applyBorder="1" applyAlignment="1" applyProtection="1">
      <alignment horizontal="center" vertical="center"/>
      <protection locked="0" hidden="1"/>
    </xf>
    <xf numFmtId="38" fontId="14" fillId="4" borderId="0" xfId="1" applyNumberFormat="1" applyFont="1" applyFill="1" applyAlignment="1" applyProtection="1">
      <alignment vertical="center"/>
      <protection hidden="1"/>
    </xf>
    <xf numFmtId="0" fontId="9" fillId="5" borderId="5" xfId="0" applyFont="1" applyFill="1" applyBorder="1" applyAlignment="1" applyProtection="1">
      <alignment horizontal="center" vertical="center"/>
      <protection hidden="1"/>
    </xf>
    <xf numFmtId="10" fontId="6" fillId="5" borderId="11" xfId="2" applyNumberFormat="1" applyFont="1" applyFill="1" applyBorder="1" applyAlignment="1" applyProtection="1">
      <alignment horizontal="center" vertical="center"/>
      <protection hidden="1"/>
    </xf>
    <xf numFmtId="0" fontId="6" fillId="5" borderId="12" xfId="0" applyFont="1" applyFill="1" applyBorder="1" applyAlignment="1" applyProtection="1">
      <alignment horizontal="center" vertical="center"/>
      <protection hidden="1"/>
    </xf>
    <xf numFmtId="0" fontId="11" fillId="2" borderId="28" xfId="0" applyFont="1" applyFill="1" applyBorder="1" applyAlignment="1" applyProtection="1">
      <alignment vertical="center" textRotation="65"/>
      <protection hidden="1"/>
    </xf>
    <xf numFmtId="166" fontId="39" fillId="2" borderId="29" xfId="1" applyNumberFormat="1" applyFont="1" applyFill="1" applyBorder="1" applyAlignment="1" applyProtection="1">
      <alignment vertical="center"/>
      <protection hidden="1"/>
    </xf>
    <xf numFmtId="166" fontId="40" fillId="2" borderId="14" xfId="1" applyNumberFormat="1" applyFont="1" applyFill="1" applyBorder="1" applyAlignment="1" applyProtection="1">
      <alignment vertical="center"/>
      <protection hidden="1"/>
    </xf>
    <xf numFmtId="166" fontId="40" fillId="2" borderId="42" xfId="1" applyNumberFormat="1" applyFont="1" applyFill="1" applyBorder="1" applyAlignment="1" applyProtection="1">
      <alignment vertical="center"/>
      <protection hidden="1"/>
    </xf>
    <xf numFmtId="0" fontId="41" fillId="0" borderId="0" xfId="0" applyFont="1"/>
    <xf numFmtId="166" fontId="40" fillId="7" borderId="29" xfId="1" applyNumberFormat="1" applyFont="1" applyFill="1" applyBorder="1" applyAlignment="1" applyProtection="1">
      <alignment vertical="center"/>
      <protection hidden="1"/>
    </xf>
    <xf numFmtId="166" fontId="40" fillId="8" borderId="29" xfId="1" applyNumberFormat="1" applyFont="1" applyFill="1" applyBorder="1" applyAlignment="1" applyProtection="1">
      <alignment vertical="center"/>
      <protection hidden="1"/>
    </xf>
    <xf numFmtId="0" fontId="0" fillId="8" borderId="0" xfId="0" applyFill="1"/>
    <xf numFmtId="166" fontId="11" fillId="2" borderId="14" xfId="1" applyNumberFormat="1" applyFont="1" applyFill="1" applyBorder="1" applyAlignment="1" applyProtection="1">
      <alignment vertical="center"/>
      <protection hidden="1"/>
    </xf>
    <xf numFmtId="43" fontId="0" fillId="0" borderId="0" xfId="1" applyFont="1"/>
    <xf numFmtId="0" fontId="7" fillId="2" borderId="0" xfId="0" applyFont="1" applyFill="1" applyAlignment="1" applyProtection="1">
      <alignment horizontal="center"/>
      <protection hidden="1"/>
    </xf>
    <xf numFmtId="166" fontId="6" fillId="4" borderId="15" xfId="1" applyNumberFormat="1" applyFont="1" applyFill="1" applyBorder="1" applyAlignment="1" applyProtection="1">
      <alignment horizontal="center" vertical="center"/>
      <protection hidden="1"/>
    </xf>
    <xf numFmtId="2" fontId="6" fillId="4" borderId="15" xfId="2" applyNumberFormat="1" applyFont="1" applyFill="1" applyBorder="1" applyAlignment="1" applyProtection="1">
      <alignment horizontal="center" vertical="center"/>
      <protection hidden="1"/>
    </xf>
    <xf numFmtId="164" fontId="0" fillId="0" borderId="0" xfId="0" applyNumberFormat="1"/>
    <xf numFmtId="166" fontId="11" fillId="4" borderId="14" xfId="1" applyNumberFormat="1" applyFont="1" applyFill="1" applyBorder="1" applyAlignment="1" applyProtection="1">
      <alignment vertical="center"/>
      <protection hidden="1"/>
    </xf>
    <xf numFmtId="166" fontId="11" fillId="2" borderId="0" xfId="1" applyNumberFormat="1" applyFont="1" applyFill="1" applyAlignment="1" applyProtection="1">
      <alignment vertical="center"/>
      <protection hidden="1"/>
    </xf>
    <xf numFmtId="10" fontId="14" fillId="4" borderId="54" xfId="2" applyNumberFormat="1" applyFont="1" applyFill="1" applyBorder="1" applyAlignment="1" applyProtection="1">
      <alignment horizontal="center" vertical="center"/>
      <protection locked="0" hidden="1"/>
    </xf>
    <xf numFmtId="166" fontId="13" fillId="3" borderId="32" xfId="1" applyNumberFormat="1" applyFont="1" applyFill="1" applyBorder="1" applyAlignment="1" applyProtection="1">
      <alignment vertical="center"/>
      <protection hidden="1"/>
    </xf>
    <xf numFmtId="0" fontId="12" fillId="3" borderId="49" xfId="0" applyFont="1" applyFill="1" applyBorder="1" applyAlignment="1" applyProtection="1">
      <alignment horizontal="right" vertical="center"/>
      <protection locked="0" hidden="1"/>
    </xf>
    <xf numFmtId="0" fontId="10" fillId="3" borderId="32" xfId="0" applyFont="1" applyFill="1" applyBorder="1" applyAlignment="1">
      <alignment horizontal="right"/>
    </xf>
    <xf numFmtId="0" fontId="0" fillId="0" borderId="32" xfId="0" applyBorder="1" applyAlignment="1" applyProtection="1">
      <alignment horizontal="center" vertical="top" wrapText="1"/>
      <protection hidden="1"/>
    </xf>
    <xf numFmtId="0" fontId="0" fillId="0" borderId="32" xfId="0" applyBorder="1" applyProtection="1">
      <protection hidden="1"/>
    </xf>
    <xf numFmtId="0" fontId="0" fillId="0" borderId="52" xfId="0" applyBorder="1" applyAlignment="1" applyProtection="1">
      <alignment horizontal="center" vertical="top" wrapText="1"/>
      <protection hidden="1"/>
    </xf>
    <xf numFmtId="0" fontId="0" fillId="3" borderId="0" xfId="0" applyFill="1"/>
    <xf numFmtId="165" fontId="13" fillId="3" borderId="58" xfId="1" applyNumberFormat="1" applyFont="1" applyFill="1" applyBorder="1" applyAlignment="1" applyProtection="1">
      <alignment horizontal="right" vertical="center"/>
      <protection hidden="1"/>
    </xf>
    <xf numFmtId="10" fontId="44" fillId="3" borderId="68" xfId="2" applyNumberFormat="1" applyFont="1" applyFill="1" applyBorder="1" applyAlignment="1" applyProtection="1">
      <alignment horizontal="center" vertical="center"/>
      <protection hidden="1"/>
    </xf>
    <xf numFmtId="0" fontId="43" fillId="0" borderId="48" xfId="0" applyFont="1" applyBorder="1" applyAlignment="1">
      <alignment horizontal="right"/>
    </xf>
    <xf numFmtId="0" fontId="43" fillId="0" borderId="51" xfId="0" applyFont="1" applyBorder="1" applyAlignment="1">
      <alignment horizontal="right"/>
    </xf>
    <xf numFmtId="0" fontId="43" fillId="3" borderId="53" xfId="0" applyFont="1" applyFill="1" applyBorder="1" applyAlignment="1" applyProtection="1">
      <alignment horizontal="right" vertical="center"/>
      <protection hidden="1"/>
    </xf>
    <xf numFmtId="0" fontId="43" fillId="0" borderId="49" xfId="0" applyFont="1" applyBorder="1" applyAlignment="1">
      <alignment horizontal="right"/>
    </xf>
    <xf numFmtId="0" fontId="43" fillId="0" borderId="32" xfId="0" applyFont="1" applyBorder="1" applyAlignment="1">
      <alignment horizontal="right"/>
    </xf>
    <xf numFmtId="0" fontId="43" fillId="0" borderId="54" xfId="0" applyFont="1" applyBorder="1" applyAlignment="1">
      <alignment horizontal="right"/>
    </xf>
    <xf numFmtId="166" fontId="13" fillId="3" borderId="70" xfId="1" applyNumberFormat="1" applyFont="1" applyFill="1" applyBorder="1" applyAlignment="1" applyProtection="1">
      <alignment vertical="center"/>
      <protection hidden="1"/>
    </xf>
    <xf numFmtId="0" fontId="42" fillId="3" borderId="0" xfId="0" applyFont="1" applyFill="1" applyAlignment="1" applyProtection="1">
      <alignment horizontal="left" vertical="center"/>
      <protection locked="0" hidden="1"/>
    </xf>
    <xf numFmtId="0" fontId="0" fillId="3" borderId="0" xfId="0" applyFill="1" applyAlignment="1" applyProtection="1">
      <alignment horizontal="center" vertical="center"/>
      <protection hidden="1"/>
    </xf>
    <xf numFmtId="10" fontId="0" fillId="3" borderId="0" xfId="2" applyNumberFormat="1" applyFont="1" applyFill="1" applyAlignment="1" applyProtection="1">
      <alignment horizontal="center" vertical="center"/>
      <protection hidden="1"/>
    </xf>
    <xf numFmtId="0" fontId="41" fillId="3" borderId="0" xfId="0" applyFont="1" applyFill="1"/>
    <xf numFmtId="170" fontId="0" fillId="3" borderId="0" xfId="2" applyNumberFormat="1" applyFont="1" applyFill="1"/>
    <xf numFmtId="43" fontId="0" fillId="3" borderId="0" xfId="1" applyFont="1" applyFill="1"/>
    <xf numFmtId="10" fontId="0" fillId="3" borderId="0" xfId="2" applyNumberFormat="1" applyFont="1" applyFill="1" applyAlignment="1" applyProtection="1">
      <alignment vertical="center"/>
      <protection hidden="1"/>
    </xf>
    <xf numFmtId="169" fontId="13" fillId="0" borderId="32" xfId="0" applyNumberFormat="1" applyFont="1" applyBorder="1" applyAlignment="1" applyProtection="1">
      <alignment horizontal="center"/>
      <protection hidden="1"/>
    </xf>
    <xf numFmtId="1" fontId="13" fillId="0" borderId="32" xfId="0" applyNumberFormat="1" applyFont="1" applyBorder="1" applyAlignment="1" applyProtection="1">
      <alignment horizontal="center"/>
      <protection hidden="1"/>
    </xf>
    <xf numFmtId="169" fontId="13" fillId="0" borderId="54" xfId="0" applyNumberFormat="1" applyFont="1" applyBorder="1" applyAlignment="1" applyProtection="1">
      <alignment horizontal="center"/>
      <protection hidden="1"/>
    </xf>
    <xf numFmtId="1" fontId="13" fillId="0" borderId="54" xfId="0" applyNumberFormat="1" applyFont="1" applyBorder="1" applyAlignment="1" applyProtection="1">
      <alignment horizontal="center"/>
      <protection hidden="1"/>
    </xf>
    <xf numFmtId="1" fontId="12" fillId="4" borderId="32" xfId="0" applyNumberFormat="1" applyFont="1" applyFill="1" applyBorder="1" applyAlignment="1" applyProtection="1">
      <alignment horizontal="center"/>
      <protection hidden="1"/>
    </xf>
    <xf numFmtId="0" fontId="10" fillId="5" borderId="60" xfId="0" applyFont="1" applyFill="1" applyBorder="1" applyAlignment="1" applyProtection="1">
      <alignment horizontal="center" wrapText="1"/>
      <protection hidden="1"/>
    </xf>
    <xf numFmtId="0" fontId="10" fillId="5" borderId="61" xfId="0" applyFont="1" applyFill="1" applyBorder="1" applyAlignment="1" applyProtection="1">
      <alignment horizontal="center" wrapText="1"/>
      <protection hidden="1"/>
    </xf>
    <xf numFmtId="0" fontId="12" fillId="10" borderId="52" xfId="0" applyFont="1" applyFill="1" applyBorder="1" applyAlignment="1" applyProtection="1">
      <alignment horizontal="center" vertical="center"/>
      <protection locked="0" hidden="1"/>
    </xf>
    <xf numFmtId="0" fontId="10" fillId="11" borderId="49" xfId="0" applyFont="1" applyFill="1" applyBorder="1" applyAlignment="1">
      <alignment horizontal="center"/>
    </xf>
    <xf numFmtId="166" fontId="10" fillId="11" borderId="32" xfId="1" applyNumberFormat="1" applyFont="1" applyFill="1" applyBorder="1"/>
    <xf numFmtId="0" fontId="10" fillId="11" borderId="50" xfId="0" applyFont="1" applyFill="1" applyBorder="1" applyAlignment="1">
      <alignment horizontal="center"/>
    </xf>
    <xf numFmtId="0" fontId="12" fillId="11" borderId="55" xfId="0" applyFont="1" applyFill="1" applyBorder="1" applyAlignment="1" applyProtection="1">
      <alignment horizontal="center" vertical="center"/>
      <protection locked="0" hidden="1"/>
    </xf>
    <xf numFmtId="175" fontId="13" fillId="3" borderId="73" xfId="1" applyNumberFormat="1" applyFont="1" applyFill="1" applyBorder="1" applyAlignment="1" applyProtection="1">
      <alignment horizontal="center" vertical="center"/>
      <protection hidden="1"/>
    </xf>
    <xf numFmtId="165" fontId="13" fillId="3" borderId="72" xfId="1" applyNumberFormat="1" applyFont="1" applyFill="1" applyBorder="1" applyAlignment="1" applyProtection="1">
      <alignment horizontal="right" vertical="center"/>
      <protection hidden="1"/>
    </xf>
    <xf numFmtId="165" fontId="13" fillId="0" borderId="32" xfId="1" applyNumberFormat="1" applyFont="1" applyBorder="1" applyProtection="1">
      <protection hidden="1"/>
    </xf>
    <xf numFmtId="165" fontId="12" fillId="4" borderId="32" xfId="1" applyNumberFormat="1" applyFont="1" applyFill="1" applyBorder="1" applyAlignment="1" applyProtection="1">
      <alignment vertical="center"/>
      <protection hidden="1"/>
    </xf>
    <xf numFmtId="165" fontId="13" fillId="0" borderId="52" xfId="1" applyNumberFormat="1" applyFont="1" applyBorder="1" applyProtection="1">
      <protection hidden="1"/>
    </xf>
    <xf numFmtId="165" fontId="13" fillId="3" borderId="32" xfId="1" applyNumberFormat="1" applyFont="1" applyFill="1" applyBorder="1" applyProtection="1">
      <protection hidden="1"/>
    </xf>
    <xf numFmtId="165" fontId="13" fillId="0" borderId="54" xfId="1" applyNumberFormat="1" applyFont="1" applyBorder="1" applyProtection="1">
      <protection hidden="1"/>
    </xf>
    <xf numFmtId="165" fontId="13" fillId="3" borderId="54" xfId="1" applyNumberFormat="1" applyFont="1" applyFill="1" applyBorder="1" applyProtection="1">
      <protection hidden="1"/>
    </xf>
    <xf numFmtId="165" fontId="13" fillId="0" borderId="55" xfId="1" applyNumberFormat="1" applyFont="1" applyBorder="1" applyProtection="1">
      <protection hidden="1"/>
    </xf>
    <xf numFmtId="165" fontId="13" fillId="3" borderId="71" xfId="1" applyNumberFormat="1" applyFont="1" applyFill="1" applyBorder="1" applyAlignment="1" applyProtection="1">
      <alignment horizontal="right" vertical="center"/>
      <protection locked="0" hidden="1"/>
    </xf>
    <xf numFmtId="166" fontId="10" fillId="10" borderId="72" xfId="1" applyNumberFormat="1" applyFont="1" applyFill="1" applyBorder="1" applyAlignment="1" applyProtection="1">
      <alignment vertical="center"/>
      <protection hidden="1"/>
    </xf>
    <xf numFmtId="166" fontId="12" fillId="10" borderId="72" xfId="1" applyNumberFormat="1" applyFont="1" applyFill="1" applyBorder="1" applyAlignment="1" applyProtection="1">
      <alignment horizontal="center" vertical="center"/>
      <protection locked="0" hidden="1"/>
    </xf>
    <xf numFmtId="166" fontId="13" fillId="3" borderId="49" xfId="1" applyNumberFormat="1" applyFont="1" applyFill="1" applyBorder="1" applyAlignment="1" applyProtection="1">
      <alignment horizontal="center" vertical="center"/>
      <protection locked="0" hidden="1"/>
    </xf>
    <xf numFmtId="166" fontId="13" fillId="3" borderId="61" xfId="1" applyNumberFormat="1" applyFont="1" applyFill="1" applyBorder="1"/>
    <xf numFmtId="166" fontId="13" fillId="3" borderId="58" xfId="1" applyNumberFormat="1" applyFont="1" applyFill="1" applyBorder="1" applyAlignment="1" applyProtection="1">
      <alignment vertical="center"/>
      <protection hidden="1"/>
    </xf>
    <xf numFmtId="166" fontId="13" fillId="0" borderId="32" xfId="1" applyNumberFormat="1" applyFont="1" applyBorder="1" applyAlignment="1" applyProtection="1">
      <alignment horizontal="center"/>
      <protection hidden="1"/>
    </xf>
    <xf numFmtId="166" fontId="13" fillId="0" borderId="54" xfId="1" applyNumberFormat="1" applyFont="1" applyBorder="1" applyAlignment="1" applyProtection="1">
      <alignment horizontal="center"/>
      <protection hidden="1"/>
    </xf>
    <xf numFmtId="10" fontId="53" fillId="3" borderId="68" xfId="2" applyNumberFormat="1" applyFont="1" applyFill="1" applyBorder="1" applyAlignment="1" applyProtection="1">
      <alignment horizontal="center" vertical="center"/>
      <protection hidden="1"/>
    </xf>
    <xf numFmtId="0" fontId="4" fillId="3" borderId="0" xfId="0" applyFont="1" applyFill="1"/>
    <xf numFmtId="0" fontId="4" fillId="0" borderId="0" xfId="0" applyFont="1"/>
    <xf numFmtId="0" fontId="50" fillId="3" borderId="0" xfId="0" applyFont="1" applyFill="1" applyAlignment="1" applyProtection="1">
      <alignment horizontal="left" vertical="center"/>
      <protection locked="0" hidden="1"/>
    </xf>
    <xf numFmtId="0" fontId="48" fillId="3" borderId="0" xfId="0" applyFont="1" applyFill="1"/>
    <xf numFmtId="170" fontId="4" fillId="3" borderId="0" xfId="2" applyNumberFormat="1" applyFont="1" applyFill="1"/>
    <xf numFmtId="43" fontId="4" fillId="3" borderId="0" xfId="1" applyFont="1" applyFill="1"/>
    <xf numFmtId="10" fontId="4" fillId="3" borderId="0" xfId="2" applyNumberFormat="1" applyFont="1" applyFill="1" applyAlignment="1" applyProtection="1">
      <alignment vertical="center"/>
      <protection hidden="1"/>
    </xf>
    <xf numFmtId="0" fontId="4" fillId="3" borderId="0" xfId="0" applyFont="1" applyFill="1" applyAlignment="1" applyProtection="1">
      <alignment horizontal="center" vertical="center"/>
      <protection hidden="1"/>
    </xf>
    <xf numFmtId="10" fontId="4" fillId="3" borderId="0" xfId="2" applyNumberFormat="1" applyFont="1" applyFill="1" applyAlignment="1" applyProtection="1">
      <alignment horizontal="center" vertical="center"/>
      <protection hidden="1"/>
    </xf>
    <xf numFmtId="0" fontId="11" fillId="5" borderId="60" xfId="0" applyFont="1" applyFill="1" applyBorder="1" applyAlignment="1" applyProtection="1">
      <alignment horizontal="center" wrapText="1"/>
      <protection hidden="1"/>
    </xf>
    <xf numFmtId="0" fontId="11" fillId="5" borderId="61" xfId="0" applyFont="1" applyFill="1" applyBorder="1" applyAlignment="1" applyProtection="1">
      <alignment horizontal="center" wrapText="1"/>
      <protection hidden="1"/>
    </xf>
    <xf numFmtId="0" fontId="4" fillId="0" borderId="32" xfId="0" applyFont="1" applyBorder="1" applyAlignment="1" applyProtection="1">
      <alignment horizontal="center" vertical="top" wrapText="1"/>
      <protection hidden="1"/>
    </xf>
    <xf numFmtId="0" fontId="4" fillId="0" borderId="32" xfId="0" applyFont="1" applyBorder="1" applyProtection="1">
      <protection hidden="1"/>
    </xf>
    <xf numFmtId="0" fontId="4" fillId="0" borderId="52" xfId="0" applyFont="1" applyBorder="1" applyAlignment="1" applyProtection="1">
      <alignment horizontal="center" vertical="top" wrapText="1"/>
      <protection hidden="1"/>
    </xf>
    <xf numFmtId="169" fontId="51" fillId="0" borderId="32" xfId="0" applyNumberFormat="1" applyFont="1" applyBorder="1" applyAlignment="1" applyProtection="1">
      <alignment horizontal="center"/>
      <protection hidden="1"/>
    </xf>
    <xf numFmtId="1" fontId="49" fillId="4" borderId="32" xfId="0" applyNumberFormat="1" applyFont="1" applyFill="1" applyBorder="1" applyAlignment="1" applyProtection="1">
      <alignment horizontal="center"/>
      <protection hidden="1"/>
    </xf>
    <xf numFmtId="165" fontId="51" fillId="0" borderId="32" xfId="1" applyNumberFormat="1" applyFont="1" applyBorder="1" applyProtection="1">
      <protection hidden="1"/>
    </xf>
    <xf numFmtId="165" fontId="49" fillId="4" borderId="32" xfId="1" applyNumberFormat="1" applyFont="1" applyFill="1" applyBorder="1" applyAlignment="1" applyProtection="1">
      <alignment vertical="center"/>
      <protection hidden="1"/>
    </xf>
    <xf numFmtId="165" fontId="51" fillId="0" borderId="52" xfId="1" applyNumberFormat="1" applyFont="1" applyBorder="1" applyProtection="1">
      <protection hidden="1"/>
    </xf>
    <xf numFmtId="1" fontId="51" fillId="0" borderId="32" xfId="0" applyNumberFormat="1" applyFont="1" applyBorder="1" applyAlignment="1" applyProtection="1">
      <alignment horizontal="center"/>
      <protection hidden="1"/>
    </xf>
    <xf numFmtId="166" fontId="51" fillId="0" borderId="32" xfId="1" applyNumberFormat="1" applyFont="1" applyBorder="1" applyAlignment="1" applyProtection="1">
      <alignment horizontal="center"/>
      <protection hidden="1"/>
    </xf>
    <xf numFmtId="165" fontId="51" fillId="3" borderId="32" xfId="1" applyNumberFormat="1" applyFont="1" applyFill="1" applyBorder="1" applyProtection="1">
      <protection hidden="1"/>
    </xf>
    <xf numFmtId="169" fontId="51" fillId="0" borderId="54" xfId="0" applyNumberFormat="1" applyFont="1" applyBorder="1" applyAlignment="1" applyProtection="1">
      <alignment horizontal="center"/>
      <protection hidden="1"/>
    </xf>
    <xf numFmtId="1" fontId="51" fillId="0" borderId="54" xfId="0" applyNumberFormat="1" applyFont="1" applyBorder="1" applyAlignment="1" applyProtection="1">
      <alignment horizontal="center"/>
      <protection hidden="1"/>
    </xf>
    <xf numFmtId="166" fontId="51" fillId="0" borderId="54" xfId="1" applyNumberFormat="1" applyFont="1" applyBorder="1" applyAlignment="1" applyProtection="1">
      <alignment horizontal="center"/>
      <protection hidden="1"/>
    </xf>
    <xf numFmtId="165" fontId="51" fillId="3" borderId="54" xfId="1" applyNumberFormat="1" applyFont="1" applyFill="1" applyBorder="1" applyProtection="1">
      <protection hidden="1"/>
    </xf>
    <xf numFmtId="165" fontId="51" fillId="0" borderId="54" xfId="1" applyNumberFormat="1" applyFont="1" applyBorder="1" applyProtection="1">
      <protection hidden="1"/>
    </xf>
    <xf numFmtId="165" fontId="51" fillId="0" borderId="55" xfId="1" applyNumberFormat="1" applyFont="1" applyBorder="1" applyProtection="1">
      <protection hidden="1"/>
    </xf>
    <xf numFmtId="166" fontId="54" fillId="3" borderId="61" xfId="1" applyNumberFormat="1" applyFont="1" applyFill="1" applyBorder="1"/>
    <xf numFmtId="0" fontId="9" fillId="0" borderId="48" xfId="0" applyFont="1" applyBorder="1" applyAlignment="1">
      <alignment horizontal="right"/>
    </xf>
    <xf numFmtId="0" fontId="9" fillId="0" borderId="49" xfId="0" applyFont="1" applyBorder="1" applyAlignment="1">
      <alignment horizontal="right"/>
    </xf>
    <xf numFmtId="0" fontId="9" fillId="0" borderId="51" xfId="0" applyFont="1" applyBorder="1" applyAlignment="1">
      <alignment horizontal="right"/>
    </xf>
    <xf numFmtId="0" fontId="9" fillId="0" borderId="32" xfId="0" applyFont="1" applyBorder="1" applyAlignment="1">
      <alignment horizontal="right"/>
    </xf>
    <xf numFmtId="0" fontId="55" fillId="3" borderId="49" xfId="0" applyFont="1" applyFill="1" applyBorder="1" applyAlignment="1" applyProtection="1">
      <alignment horizontal="right" vertical="center"/>
      <protection locked="0" hidden="1"/>
    </xf>
    <xf numFmtId="0" fontId="9" fillId="3" borderId="32" xfId="0" applyFont="1" applyFill="1" applyBorder="1" applyAlignment="1">
      <alignment horizontal="right"/>
    </xf>
    <xf numFmtId="166" fontId="56" fillId="3" borderId="32" xfId="1" applyNumberFormat="1" applyFont="1" applyFill="1" applyBorder="1" applyAlignment="1" applyProtection="1">
      <alignment vertical="center"/>
      <protection hidden="1"/>
    </xf>
    <xf numFmtId="166" fontId="56" fillId="3" borderId="70" xfId="1" applyNumberFormat="1" applyFont="1" applyFill="1" applyBorder="1" applyAlignment="1" applyProtection="1">
      <alignment vertical="center"/>
      <protection hidden="1"/>
    </xf>
    <xf numFmtId="0" fontId="11" fillId="0" borderId="69" xfId="0" applyFont="1" applyBorder="1" applyAlignment="1">
      <alignment vertical="center" textRotation="90"/>
    </xf>
    <xf numFmtId="0" fontId="11" fillId="0" borderId="62" xfId="0" applyFont="1" applyBorder="1" applyAlignment="1">
      <alignment vertical="center" textRotation="90"/>
    </xf>
    <xf numFmtId="0" fontId="11" fillId="0" borderId="63" xfId="0" applyFont="1" applyBorder="1" applyAlignment="1">
      <alignment vertical="center" textRotation="90"/>
    </xf>
    <xf numFmtId="0" fontId="9" fillId="4" borderId="49" xfId="0" applyFont="1" applyFill="1" applyBorder="1" applyAlignment="1">
      <alignment horizontal="center"/>
    </xf>
    <xf numFmtId="166" fontId="9" fillId="4" borderId="57" xfId="1" applyNumberFormat="1" applyFont="1" applyFill="1" applyBorder="1"/>
    <xf numFmtId="0" fontId="9" fillId="4" borderId="50" xfId="0" applyFont="1" applyFill="1" applyBorder="1" applyAlignment="1">
      <alignment horizontal="center"/>
    </xf>
    <xf numFmtId="0" fontId="55" fillId="12" borderId="52" xfId="0" applyFont="1" applyFill="1" applyBorder="1" applyAlignment="1" applyProtection="1">
      <alignment horizontal="center" vertical="center"/>
      <protection locked="0" hidden="1"/>
    </xf>
    <xf numFmtId="166" fontId="57" fillId="12" borderId="58" xfId="1" applyNumberFormat="1" applyFont="1" applyFill="1" applyBorder="1" applyAlignment="1" applyProtection="1">
      <alignment vertical="center"/>
      <protection hidden="1"/>
    </xf>
    <xf numFmtId="166" fontId="55" fillId="13" borderId="32" xfId="1" applyNumberFormat="1" applyFont="1" applyFill="1" applyBorder="1" applyAlignment="1" applyProtection="1">
      <alignment vertical="center"/>
      <protection hidden="1"/>
    </xf>
    <xf numFmtId="0" fontId="9" fillId="0" borderId="54" xfId="0" applyFont="1" applyBorder="1" applyAlignment="1">
      <alignment horizontal="right"/>
    </xf>
    <xf numFmtId="0" fontId="55" fillId="4" borderId="55" xfId="0" applyFont="1" applyFill="1" applyBorder="1" applyAlignment="1" applyProtection="1">
      <alignment horizontal="center" vertical="center"/>
      <protection locked="0" hidden="1"/>
    </xf>
    <xf numFmtId="0" fontId="58" fillId="0" borderId="0" xfId="3" applyAlignment="1" applyProtection="1"/>
    <xf numFmtId="10" fontId="4" fillId="3" borderId="0" xfId="0" applyNumberFormat="1" applyFont="1" applyFill="1"/>
    <xf numFmtId="166" fontId="60" fillId="12" borderId="72" xfId="1" applyNumberFormat="1" applyFont="1" applyFill="1" applyBorder="1" applyAlignment="1" applyProtection="1">
      <alignment vertical="center"/>
      <protection hidden="1"/>
    </xf>
    <xf numFmtId="166" fontId="59" fillId="12" borderId="72" xfId="1" applyNumberFormat="1" applyFont="1" applyFill="1" applyBorder="1" applyAlignment="1" applyProtection="1">
      <alignment horizontal="center" vertical="center"/>
      <protection locked="0" hidden="1"/>
    </xf>
    <xf numFmtId="166" fontId="61" fillId="3" borderId="73" xfId="1" applyNumberFormat="1" applyFont="1" applyFill="1" applyBorder="1" applyAlignment="1" applyProtection="1">
      <alignment horizontal="center" vertical="center"/>
      <protection hidden="1"/>
    </xf>
    <xf numFmtId="166" fontId="56" fillId="3" borderId="72" xfId="1" applyNumberFormat="1" applyFont="1" applyFill="1" applyBorder="1" applyAlignment="1" applyProtection="1">
      <alignment horizontal="right" vertical="center"/>
      <protection hidden="1"/>
    </xf>
    <xf numFmtId="165" fontId="54" fillId="3" borderId="58" xfId="1" applyNumberFormat="1" applyFont="1" applyFill="1" applyBorder="1" applyAlignment="1" applyProtection="1">
      <alignment horizontal="right" vertical="center"/>
      <protection hidden="1"/>
    </xf>
    <xf numFmtId="166" fontId="56" fillId="3" borderId="71" xfId="1" applyNumberFormat="1" applyFont="1" applyFill="1" applyBorder="1" applyAlignment="1">
      <alignment horizontal="center" vertical="center"/>
    </xf>
    <xf numFmtId="166" fontId="56" fillId="3" borderId="71" xfId="1" applyNumberFormat="1" applyFont="1" applyFill="1" applyBorder="1" applyAlignment="1" applyProtection="1">
      <alignment horizontal="right" vertical="center"/>
      <protection hidden="1"/>
    </xf>
    <xf numFmtId="0" fontId="62" fillId="0" borderId="53" xfId="0" applyFont="1" applyBorder="1" applyAlignment="1" applyProtection="1">
      <alignment horizontal="right" vertical="center"/>
      <protection hidden="1"/>
    </xf>
    <xf numFmtId="10" fontId="62" fillId="0" borderId="54" xfId="2" applyNumberFormat="1" applyFont="1" applyBorder="1" applyAlignment="1" applyProtection="1">
      <alignment horizontal="center" vertical="center"/>
      <protection locked="0" hidden="1"/>
    </xf>
    <xf numFmtId="166" fontId="3" fillId="0" borderId="0" xfId="0" applyNumberFormat="1" applyFont="1" applyAlignment="1">
      <alignment horizontal="center" vertical="center"/>
    </xf>
    <xf numFmtId="0" fontId="3" fillId="0" borderId="0" xfId="0" applyFont="1" applyAlignment="1">
      <alignment horizontal="center" vertical="center"/>
    </xf>
    <xf numFmtId="0" fontId="2" fillId="0" borderId="0" xfId="0" applyFont="1" applyAlignment="1">
      <alignment horizontal="center"/>
    </xf>
    <xf numFmtId="0" fontId="45" fillId="0" borderId="69" xfId="0" applyFont="1" applyBorder="1" applyAlignment="1">
      <alignment horizontal="center" vertical="center" textRotation="90"/>
    </xf>
    <xf numFmtId="0" fontId="45" fillId="0" borderId="62" xfId="0" applyFont="1" applyBorder="1" applyAlignment="1">
      <alignment horizontal="center" vertical="center" textRotation="90"/>
    </xf>
    <xf numFmtId="0" fontId="45" fillId="0" borderId="63" xfId="0" applyFont="1" applyBorder="1" applyAlignment="1">
      <alignment horizontal="center" vertical="center" textRotation="90"/>
    </xf>
    <xf numFmtId="0" fontId="0" fillId="3" borderId="64" xfId="0" applyFill="1" applyBorder="1" applyAlignment="1">
      <alignment horizontal="center"/>
    </xf>
    <xf numFmtId="0" fontId="0" fillId="3" borderId="68" xfId="0" applyFill="1" applyBorder="1" applyAlignment="1">
      <alignment horizontal="center"/>
    </xf>
    <xf numFmtId="0" fontId="0" fillId="0" borderId="67" xfId="0" applyBorder="1" applyAlignment="1">
      <alignment horizontal="center"/>
    </xf>
    <xf numFmtId="0" fontId="0" fillId="0" borderId="66" xfId="0" applyBorder="1" applyAlignment="1">
      <alignment horizontal="center"/>
    </xf>
    <xf numFmtId="0" fontId="0" fillId="10" borderId="77" xfId="0" applyFill="1" applyBorder="1" applyAlignment="1">
      <alignment horizontal="center" wrapText="1"/>
    </xf>
    <xf numFmtId="0" fontId="0" fillId="10" borderId="76" xfId="0" applyFill="1" applyBorder="1" applyAlignment="1">
      <alignment horizontal="center" wrapText="1"/>
    </xf>
    <xf numFmtId="0" fontId="0" fillId="11" borderId="79" xfId="0" applyFill="1" applyBorder="1" applyAlignment="1">
      <alignment horizontal="center" wrapText="1"/>
    </xf>
    <xf numFmtId="0" fontId="0" fillId="11" borderId="80" xfId="0" applyFill="1" applyBorder="1" applyAlignment="1">
      <alignment horizontal="center" wrapText="1"/>
    </xf>
    <xf numFmtId="0" fontId="0" fillId="4" borderId="76" xfId="0" applyFill="1" applyBorder="1" applyAlignment="1">
      <alignment horizontal="center" wrapText="1"/>
    </xf>
    <xf numFmtId="0" fontId="0" fillId="4" borderId="78" xfId="0" applyFill="1" applyBorder="1" applyAlignment="1">
      <alignment horizontal="center" wrapText="1"/>
    </xf>
    <xf numFmtId="0" fontId="46" fillId="0" borderId="64" xfId="0" applyFont="1" applyBorder="1" applyAlignment="1">
      <alignment horizontal="center"/>
    </xf>
    <xf numFmtId="0" fontId="46" fillId="0" borderId="65" xfId="0" applyFont="1" applyBorder="1" applyAlignment="1">
      <alignment horizontal="center"/>
    </xf>
    <xf numFmtId="0" fontId="46" fillId="0" borderId="66" xfId="0" applyFont="1" applyBorder="1" applyAlignment="1">
      <alignment horizontal="center"/>
    </xf>
    <xf numFmtId="166" fontId="13" fillId="3" borderId="81" xfId="1" applyNumberFormat="1" applyFont="1" applyFill="1" applyBorder="1" applyAlignment="1" applyProtection="1">
      <alignment horizontal="center"/>
      <protection hidden="1"/>
    </xf>
    <xf numFmtId="166" fontId="13" fillId="3" borderId="61" xfId="1" applyNumberFormat="1" applyFont="1" applyFill="1" applyBorder="1" applyAlignment="1" applyProtection="1">
      <alignment horizontal="center"/>
      <protection hidden="1"/>
    </xf>
    <xf numFmtId="0" fontId="10" fillId="3" borderId="56" xfId="0" applyFont="1" applyFill="1" applyBorder="1" applyAlignment="1">
      <alignment horizontal="right"/>
    </xf>
    <xf numFmtId="0" fontId="10" fillId="3" borderId="57" xfId="0" applyFont="1" applyFill="1" applyBorder="1" applyAlignment="1">
      <alignment horizontal="right"/>
    </xf>
    <xf numFmtId="0" fontId="43" fillId="9" borderId="8" xfId="0" applyFont="1" applyFill="1" applyBorder="1" applyAlignment="1">
      <alignment horizontal="center"/>
    </xf>
    <xf numFmtId="0" fontId="43" fillId="9" borderId="0" xfId="0" applyFont="1" applyFill="1" applyAlignment="1">
      <alignment horizontal="center"/>
    </xf>
    <xf numFmtId="0" fontId="43" fillId="9" borderId="67" xfId="0" applyFont="1" applyFill="1" applyBorder="1" applyAlignment="1" applyProtection="1">
      <alignment horizontal="center" vertical="center"/>
      <protection hidden="1"/>
    </xf>
    <xf numFmtId="0" fontId="43" fillId="9" borderId="65" xfId="0" applyFont="1" applyFill="1" applyBorder="1" applyAlignment="1" applyProtection="1">
      <alignment horizontal="center" vertical="center"/>
      <protection hidden="1"/>
    </xf>
    <xf numFmtId="0" fontId="43" fillId="9" borderId="68" xfId="0" applyFont="1" applyFill="1" applyBorder="1" applyAlignment="1" applyProtection="1">
      <alignment horizontal="center" vertical="center"/>
      <protection hidden="1"/>
    </xf>
    <xf numFmtId="0" fontId="42" fillId="3" borderId="48" xfId="0" applyFont="1" applyFill="1" applyBorder="1" applyAlignment="1" applyProtection="1">
      <alignment horizontal="right" vertical="center"/>
      <protection hidden="1"/>
    </xf>
    <xf numFmtId="0" fontId="42" fillId="3" borderId="49" xfId="0" applyFont="1" applyFill="1" applyBorder="1" applyAlignment="1" applyProtection="1">
      <alignment horizontal="right" vertical="center"/>
      <protection hidden="1"/>
    </xf>
    <xf numFmtId="0" fontId="42" fillId="3" borderId="51" xfId="0" applyFont="1" applyFill="1" applyBorder="1" applyAlignment="1" applyProtection="1">
      <alignment horizontal="right" vertical="center"/>
      <protection hidden="1"/>
    </xf>
    <xf numFmtId="0" fontId="42" fillId="3" borderId="32" xfId="0" applyFont="1" applyFill="1" applyBorder="1" applyAlignment="1" applyProtection="1">
      <alignment horizontal="right" vertical="center"/>
      <protection hidden="1"/>
    </xf>
    <xf numFmtId="0" fontId="42" fillId="3" borderId="56" xfId="0" applyFont="1" applyFill="1" applyBorder="1" applyAlignment="1" applyProtection="1">
      <alignment horizontal="right" vertical="center"/>
      <protection hidden="1"/>
    </xf>
    <xf numFmtId="0" fontId="42" fillId="3" borderId="57" xfId="0" applyFont="1" applyFill="1" applyBorder="1" applyAlignment="1" applyProtection="1">
      <alignment horizontal="right" vertical="center"/>
      <protection hidden="1"/>
    </xf>
    <xf numFmtId="0" fontId="12" fillId="3" borderId="51" xfId="0" applyFont="1" applyFill="1" applyBorder="1" applyAlignment="1" applyProtection="1">
      <alignment horizontal="right" vertical="center"/>
      <protection hidden="1"/>
    </xf>
    <xf numFmtId="0" fontId="12" fillId="3" borderId="32" xfId="0" applyFont="1" applyFill="1" applyBorder="1" applyAlignment="1" applyProtection="1">
      <alignment horizontal="right" vertical="center"/>
      <protection hidden="1"/>
    </xf>
    <xf numFmtId="0" fontId="10" fillId="3" borderId="51" xfId="0" applyFont="1" applyFill="1" applyBorder="1" applyAlignment="1">
      <alignment horizontal="right"/>
    </xf>
    <xf numFmtId="0" fontId="10" fillId="3" borderId="32" xfId="0" applyFont="1" applyFill="1" applyBorder="1" applyAlignment="1">
      <alignment horizontal="right"/>
    </xf>
    <xf numFmtId="0" fontId="12" fillId="3" borderId="53" xfId="0" applyFont="1" applyFill="1" applyBorder="1" applyAlignment="1" applyProtection="1">
      <alignment horizontal="right" vertical="center"/>
      <protection hidden="1"/>
    </xf>
    <xf numFmtId="0" fontId="12" fillId="3" borderId="54" xfId="0" applyFont="1" applyFill="1" applyBorder="1" applyAlignment="1" applyProtection="1">
      <alignment horizontal="right" vertical="center"/>
      <protection hidden="1"/>
    </xf>
    <xf numFmtId="0" fontId="22" fillId="5" borderId="43" xfId="0" applyFont="1" applyFill="1" applyBorder="1" applyAlignment="1" applyProtection="1">
      <alignment horizontal="center" vertical="center"/>
      <protection hidden="1"/>
    </xf>
    <xf numFmtId="0" fontId="22" fillId="5" borderId="3" xfId="0" applyFont="1" applyFill="1" applyBorder="1" applyAlignment="1" applyProtection="1">
      <alignment horizontal="center" vertical="center"/>
      <protection hidden="1"/>
    </xf>
    <xf numFmtId="0" fontId="22" fillId="5" borderId="8" xfId="0" applyFont="1" applyFill="1" applyBorder="1" applyAlignment="1" applyProtection="1">
      <alignment horizontal="center" vertical="center"/>
      <protection hidden="1"/>
    </xf>
    <xf numFmtId="0" fontId="22" fillId="5" borderId="0" xfId="0" applyFont="1" applyFill="1" applyAlignment="1" applyProtection="1">
      <alignment horizontal="center" vertical="center"/>
      <protection hidden="1"/>
    </xf>
    <xf numFmtId="0" fontId="43" fillId="0" borderId="74" xfId="0" applyFont="1" applyBorder="1" applyAlignment="1">
      <alignment horizontal="right"/>
    </xf>
    <xf numFmtId="0" fontId="43" fillId="0" borderId="75" xfId="0" applyFont="1" applyBorder="1" applyAlignment="1">
      <alignment horizontal="right"/>
    </xf>
    <xf numFmtId="0" fontId="42" fillId="11" borderId="45" xfId="0" applyFont="1" applyFill="1" applyBorder="1" applyAlignment="1" applyProtection="1">
      <alignment horizontal="left" vertical="center"/>
      <protection locked="0" hidden="1"/>
    </xf>
    <xf numFmtId="0" fontId="42" fillId="11" borderId="46" xfId="0" applyFont="1" applyFill="1" applyBorder="1" applyAlignment="1" applyProtection="1">
      <alignment horizontal="left" vertical="center"/>
      <protection locked="0" hidden="1"/>
    </xf>
    <xf numFmtId="0" fontId="42" fillId="11" borderId="47" xfId="0" applyFont="1" applyFill="1" applyBorder="1" applyAlignment="1" applyProtection="1">
      <alignment horizontal="left" vertical="center"/>
      <protection locked="0" hidden="1"/>
    </xf>
    <xf numFmtId="0" fontId="43" fillId="9" borderId="48" xfId="0" applyFont="1" applyFill="1" applyBorder="1" applyAlignment="1">
      <alignment horizontal="center"/>
    </xf>
    <xf numFmtId="0" fontId="43" fillId="9" borderId="49" xfId="0" applyFont="1" applyFill="1" applyBorder="1" applyAlignment="1">
      <alignment horizontal="center"/>
    </xf>
    <xf numFmtId="0" fontId="43" fillId="9" borderId="71" xfId="0" applyFont="1" applyFill="1" applyBorder="1" applyAlignment="1">
      <alignment horizontal="center"/>
    </xf>
    <xf numFmtId="0" fontId="43" fillId="0" borderId="8" xfId="0" applyFont="1" applyBorder="1" applyAlignment="1">
      <alignment horizontal="center"/>
    </xf>
    <xf numFmtId="0" fontId="43" fillId="0" borderId="0" xfId="0" applyFont="1" applyAlignment="1">
      <alignment horizontal="center"/>
    </xf>
    <xf numFmtId="0" fontId="43" fillId="0" borderId="9" xfId="0" applyFont="1" applyBorder="1" applyAlignment="1">
      <alignment horizontal="center"/>
    </xf>
    <xf numFmtId="0" fontId="42" fillId="9" borderId="43" xfId="0" applyFont="1" applyFill="1" applyBorder="1" applyAlignment="1" applyProtection="1">
      <alignment horizontal="center" vertical="center"/>
      <protection hidden="1"/>
    </xf>
    <xf numFmtId="0" fontId="42" fillId="9" borderId="3" xfId="0" applyFont="1" applyFill="1" applyBorder="1" applyAlignment="1" applyProtection="1">
      <alignment horizontal="center" vertical="center"/>
      <protection hidden="1"/>
    </xf>
    <xf numFmtId="0" fontId="42" fillId="9" borderId="44" xfId="0" applyFont="1" applyFill="1" applyBorder="1" applyAlignment="1" applyProtection="1">
      <alignment horizontal="center" vertical="center"/>
      <protection hidden="1"/>
    </xf>
    <xf numFmtId="0" fontId="12" fillId="3" borderId="69" xfId="0" applyFont="1" applyFill="1" applyBorder="1" applyAlignment="1" applyProtection="1">
      <alignment horizontal="left" vertical="top"/>
      <protection hidden="1"/>
    </xf>
    <xf numFmtId="0" fontId="12" fillId="3" borderId="59" xfId="0" applyFont="1" applyFill="1" applyBorder="1" applyAlignment="1" applyProtection="1">
      <alignment horizontal="left" vertical="top"/>
      <protection hidden="1"/>
    </xf>
    <xf numFmtId="0" fontId="10" fillId="3" borderId="51" xfId="0" applyFont="1" applyFill="1" applyBorder="1" applyAlignment="1">
      <alignment horizontal="left" vertical="center"/>
    </xf>
    <xf numFmtId="0" fontId="10" fillId="3" borderId="32" xfId="0" applyFont="1" applyFill="1" applyBorder="1" applyAlignment="1">
      <alignment horizontal="left" vertical="center"/>
    </xf>
    <xf numFmtId="0" fontId="10" fillId="3" borderId="52" xfId="0" applyFont="1" applyFill="1" applyBorder="1" applyAlignment="1">
      <alignment horizontal="left" vertical="center"/>
    </xf>
    <xf numFmtId="0" fontId="12" fillId="3" borderId="24" xfId="0" applyFont="1" applyFill="1" applyBorder="1" applyAlignment="1" applyProtection="1">
      <alignment horizontal="center" vertical="center" wrapText="1"/>
      <protection hidden="1"/>
    </xf>
    <xf numFmtId="0" fontId="12" fillId="3" borderId="13" xfId="0" applyFont="1" applyFill="1" applyBorder="1" applyAlignment="1" applyProtection="1">
      <alignment horizontal="center" vertical="center" wrapText="1"/>
      <protection hidden="1"/>
    </xf>
    <xf numFmtId="0" fontId="12" fillId="3" borderId="30" xfId="0" applyFont="1" applyFill="1" applyBorder="1" applyAlignment="1" applyProtection="1">
      <alignment horizontal="center" vertical="center" wrapText="1"/>
      <protection hidden="1"/>
    </xf>
    <xf numFmtId="0" fontId="11" fillId="3" borderId="24" xfId="0" applyFont="1" applyFill="1" applyBorder="1" applyAlignment="1" applyProtection="1">
      <alignment horizontal="center" vertical="center"/>
      <protection hidden="1"/>
    </xf>
    <xf numFmtId="0" fontId="11" fillId="3" borderId="13" xfId="0" applyFont="1" applyFill="1" applyBorder="1" applyAlignment="1" applyProtection="1">
      <alignment horizontal="center" vertical="center"/>
      <protection hidden="1"/>
    </xf>
    <xf numFmtId="0" fontId="11" fillId="3" borderId="26" xfId="0" applyFont="1" applyFill="1" applyBorder="1" applyAlignment="1" applyProtection="1">
      <alignment horizontal="center" vertical="center"/>
      <protection hidden="1"/>
    </xf>
    <xf numFmtId="0" fontId="11" fillId="3" borderId="2" xfId="0" applyFont="1" applyFill="1" applyBorder="1" applyAlignment="1" applyProtection="1">
      <alignment horizontal="center" vertical="center"/>
      <protection hidden="1"/>
    </xf>
    <xf numFmtId="0" fontId="10" fillId="3" borderId="1" xfId="0" applyFont="1" applyFill="1" applyBorder="1" applyAlignment="1" applyProtection="1">
      <alignment horizontal="right"/>
      <protection hidden="1"/>
    </xf>
    <xf numFmtId="0" fontId="10" fillId="3" borderId="1" xfId="0" applyFont="1" applyFill="1" applyBorder="1" applyAlignment="1" applyProtection="1">
      <alignment horizontal="center" vertical="center"/>
      <protection hidden="1"/>
    </xf>
    <xf numFmtId="0" fontId="22" fillId="3" borderId="24" xfId="0" applyFont="1" applyFill="1" applyBorder="1" applyAlignment="1" applyProtection="1">
      <alignment horizontal="center" vertical="center"/>
      <protection hidden="1"/>
    </xf>
    <xf numFmtId="0" fontId="22" fillId="3" borderId="30" xfId="0" applyFont="1" applyFill="1" applyBorder="1" applyAlignment="1" applyProtection="1">
      <alignment horizontal="center" vertical="center"/>
      <protection hidden="1"/>
    </xf>
    <xf numFmtId="0" fontId="22" fillId="3" borderId="20" xfId="0" applyFont="1" applyFill="1" applyBorder="1" applyAlignment="1" applyProtection="1">
      <alignment horizontal="center" vertical="center"/>
      <protection hidden="1"/>
    </xf>
    <xf numFmtId="0" fontId="22" fillId="3" borderId="19" xfId="0" applyFont="1" applyFill="1" applyBorder="1" applyAlignment="1" applyProtection="1">
      <alignment horizontal="center" vertical="center"/>
      <protection hidden="1"/>
    </xf>
    <xf numFmtId="0" fontId="6" fillId="5" borderId="11" xfId="0" applyFont="1" applyFill="1" applyBorder="1" applyAlignment="1" applyProtection="1">
      <alignment horizontal="center" vertical="center"/>
      <protection hidden="1"/>
    </xf>
    <xf numFmtId="0" fontId="6" fillId="5" borderId="15" xfId="0" applyFont="1" applyFill="1" applyBorder="1" applyAlignment="1" applyProtection="1">
      <alignment horizontal="center" vertical="center"/>
      <protection hidden="1"/>
    </xf>
    <xf numFmtId="0" fontId="21" fillId="4" borderId="11" xfId="0" applyFont="1" applyFill="1" applyBorder="1" applyAlignment="1" applyProtection="1">
      <alignment horizontal="left" vertical="center"/>
      <protection locked="0" hidden="1"/>
    </xf>
    <xf numFmtId="0" fontId="21" fillId="4" borderId="15" xfId="0" applyFont="1" applyFill="1" applyBorder="1" applyAlignment="1" applyProtection="1">
      <alignment horizontal="left" vertical="center"/>
      <protection locked="0" hidden="1"/>
    </xf>
    <xf numFmtId="0" fontId="9" fillId="5" borderId="27" xfId="0" applyFont="1" applyFill="1" applyBorder="1" applyAlignment="1" applyProtection="1">
      <alignment horizontal="center" vertical="center"/>
      <protection hidden="1"/>
    </xf>
    <xf numFmtId="0" fontId="9" fillId="5" borderId="4" xfId="0" applyFont="1" applyFill="1" applyBorder="1" applyAlignment="1" applyProtection="1">
      <alignment horizontal="center" vertical="center"/>
      <protection hidden="1"/>
    </xf>
    <xf numFmtId="0" fontId="9" fillId="5" borderId="5" xfId="0" applyFont="1" applyFill="1" applyBorder="1" applyAlignment="1" applyProtection="1">
      <alignment horizontal="center" vertical="center"/>
      <protection hidden="1"/>
    </xf>
    <xf numFmtId="0" fontId="22" fillId="5" borderId="25" xfId="0" applyFont="1" applyFill="1" applyBorder="1" applyAlignment="1" applyProtection="1">
      <alignment horizontal="center" vertical="center"/>
      <protection hidden="1"/>
    </xf>
    <xf numFmtId="0" fontId="22" fillId="5" borderId="21" xfId="0" applyFont="1" applyFill="1" applyBorder="1" applyAlignment="1" applyProtection="1">
      <alignment horizontal="center" vertical="center"/>
      <protection hidden="1"/>
    </xf>
    <xf numFmtId="0" fontId="22" fillId="5" borderId="26" xfId="0" applyFont="1" applyFill="1" applyBorder="1" applyAlignment="1" applyProtection="1">
      <alignment horizontal="center" vertical="center"/>
      <protection hidden="1"/>
    </xf>
    <xf numFmtId="0" fontId="22" fillId="5" borderId="2" xfId="0" applyFont="1" applyFill="1" applyBorder="1" applyAlignment="1" applyProtection="1">
      <alignment horizontal="center" vertical="center"/>
      <protection hidden="1"/>
    </xf>
    <xf numFmtId="0" fontId="22" fillId="5" borderId="22" xfId="0" applyFont="1" applyFill="1" applyBorder="1" applyAlignment="1" applyProtection="1">
      <alignment horizontal="center" vertical="center"/>
      <protection hidden="1"/>
    </xf>
    <xf numFmtId="10" fontId="6" fillId="5" borderId="11" xfId="2" applyNumberFormat="1" applyFont="1" applyFill="1" applyBorder="1" applyAlignment="1" applyProtection="1">
      <alignment horizontal="center" vertical="center"/>
      <protection hidden="1"/>
    </xf>
    <xf numFmtId="10" fontId="6" fillId="5" borderId="15" xfId="2" applyNumberFormat="1" applyFont="1" applyFill="1" applyBorder="1" applyAlignment="1" applyProtection="1">
      <alignment horizontal="center" vertical="center"/>
      <protection hidden="1"/>
    </xf>
    <xf numFmtId="0" fontId="6" fillId="5" borderId="12" xfId="0" applyFont="1" applyFill="1" applyBorder="1" applyAlignment="1" applyProtection="1">
      <alignment horizontal="center" vertical="center"/>
      <protection hidden="1"/>
    </xf>
    <xf numFmtId="0" fontId="4" fillId="0" borderId="0" xfId="0" applyFont="1" applyAlignment="1">
      <alignment horizontal="center" vertical="center"/>
    </xf>
    <xf numFmtId="0" fontId="5" fillId="0" borderId="0" xfId="0" applyFont="1" applyAlignment="1">
      <alignment horizontal="center"/>
    </xf>
    <xf numFmtId="2" fontId="4" fillId="0" borderId="0" xfId="0" applyNumberFormat="1" applyFont="1" applyAlignment="1">
      <alignment horizontal="center" vertical="center"/>
    </xf>
    <xf numFmtId="0" fontId="5" fillId="0" borderId="0" xfId="0" applyFont="1" applyAlignment="1">
      <alignment horizontal="right"/>
    </xf>
    <xf numFmtId="0" fontId="26" fillId="4" borderId="1" xfId="0" applyFont="1" applyFill="1" applyBorder="1" applyAlignment="1" applyProtection="1">
      <alignment horizontal="left" vertical="center"/>
      <protection hidden="1"/>
    </xf>
    <xf numFmtId="0" fontId="26" fillId="3" borderId="1" xfId="0" applyFont="1" applyFill="1" applyBorder="1" applyAlignment="1" applyProtection="1">
      <alignment horizontal="center" vertical="center"/>
      <protection hidden="1"/>
    </xf>
    <xf numFmtId="0" fontId="30" fillId="3" borderId="1" xfId="0" applyFont="1" applyFill="1" applyBorder="1" applyAlignment="1" applyProtection="1">
      <alignment horizontal="center" vertical="center"/>
      <protection hidden="1"/>
    </xf>
    <xf numFmtId="0" fontId="31" fillId="3" borderId="1" xfId="0" applyFont="1" applyFill="1" applyBorder="1" applyAlignment="1" applyProtection="1">
      <alignment horizontal="center" vertical="center" wrapText="1"/>
      <protection hidden="1"/>
    </xf>
    <xf numFmtId="0" fontId="32" fillId="6" borderId="1" xfId="0" applyFont="1" applyFill="1" applyBorder="1" applyAlignment="1" applyProtection="1">
      <alignment horizontal="center" vertical="center" wrapText="1"/>
      <protection hidden="1"/>
    </xf>
    <xf numFmtId="173" fontId="33" fillId="3" borderId="1" xfId="0" applyNumberFormat="1" applyFont="1" applyFill="1" applyBorder="1" applyAlignment="1" applyProtection="1">
      <alignment horizontal="center" vertical="center" wrapText="1"/>
      <protection hidden="1"/>
    </xf>
    <xf numFmtId="166" fontId="36" fillId="3" borderId="1" xfId="0" applyNumberFormat="1" applyFont="1" applyFill="1" applyBorder="1" applyAlignment="1" applyProtection="1">
      <alignment horizontal="center" vertical="center"/>
      <protection hidden="1"/>
    </xf>
    <xf numFmtId="0" fontId="31" fillId="3" borderId="1" xfId="0" applyFont="1" applyFill="1" applyBorder="1" applyAlignment="1" applyProtection="1">
      <alignment horizontal="center" vertical="center"/>
      <protection hidden="1"/>
    </xf>
    <xf numFmtId="165" fontId="37" fillId="3" borderId="1" xfId="1" applyNumberFormat="1" applyFont="1" applyFill="1" applyBorder="1" applyAlignment="1" applyProtection="1">
      <alignment horizontal="center" vertical="center"/>
      <protection hidden="1"/>
    </xf>
    <xf numFmtId="166" fontId="34" fillId="3" borderId="1" xfId="0" applyNumberFormat="1" applyFont="1" applyFill="1" applyBorder="1" applyAlignment="1" applyProtection="1">
      <alignment horizontal="center" vertical="center"/>
      <protection hidden="1"/>
    </xf>
    <xf numFmtId="166" fontId="35" fillId="3" borderId="1" xfId="0" applyNumberFormat="1" applyFont="1" applyFill="1" applyBorder="1" applyAlignment="1" applyProtection="1">
      <alignment horizontal="center" vertical="center"/>
      <protection hidden="1"/>
    </xf>
    <xf numFmtId="166" fontId="34" fillId="3" borderId="1" xfId="0" applyNumberFormat="1" applyFont="1" applyFill="1" applyBorder="1" applyAlignment="1" applyProtection="1">
      <alignment horizontal="center" vertical="center" wrapText="1"/>
      <protection hidden="1"/>
    </xf>
    <xf numFmtId="166" fontId="31" fillId="3" borderId="24" xfId="1" applyNumberFormat="1" applyFont="1" applyFill="1" applyBorder="1" applyAlignment="1" applyProtection="1">
      <alignment horizontal="center" vertical="center" wrapText="1"/>
      <protection hidden="1"/>
    </xf>
    <xf numFmtId="166" fontId="31" fillId="3" borderId="30" xfId="1" applyNumberFormat="1" applyFont="1" applyFill="1" applyBorder="1" applyAlignment="1" applyProtection="1">
      <alignment horizontal="center" vertical="center" wrapText="1"/>
      <protection hidden="1"/>
    </xf>
    <xf numFmtId="166" fontId="31" fillId="3" borderId="26" xfId="1" applyNumberFormat="1" applyFont="1" applyFill="1" applyBorder="1" applyAlignment="1" applyProtection="1">
      <alignment horizontal="center" vertical="center" wrapText="1"/>
      <protection hidden="1"/>
    </xf>
    <xf numFmtId="166" fontId="31" fillId="3" borderId="22" xfId="1" applyNumberFormat="1" applyFont="1" applyFill="1" applyBorder="1" applyAlignment="1" applyProtection="1">
      <alignment horizontal="center" vertical="center" wrapText="1"/>
      <protection hidden="1"/>
    </xf>
    <xf numFmtId="0" fontId="4" fillId="3" borderId="8" xfId="0" applyFont="1" applyFill="1" applyBorder="1" applyAlignment="1">
      <alignment horizontal="left"/>
    </xf>
    <xf numFmtId="0" fontId="4" fillId="3" borderId="0" xfId="0" applyFont="1" applyFill="1" applyAlignment="1">
      <alignment horizontal="left"/>
    </xf>
    <xf numFmtId="0" fontId="9" fillId="3" borderId="82" xfId="0" applyFont="1" applyFill="1" applyBorder="1" applyAlignment="1">
      <alignment horizontal="right"/>
    </xf>
    <xf numFmtId="0" fontId="9" fillId="3" borderId="32" xfId="0" applyFont="1" applyFill="1" applyBorder="1" applyAlignment="1">
      <alignment horizontal="right"/>
    </xf>
    <xf numFmtId="0" fontId="47" fillId="2" borderId="43" xfId="0" applyFont="1" applyFill="1" applyBorder="1" applyAlignment="1" applyProtection="1">
      <alignment horizontal="center" vertical="center"/>
      <protection hidden="1"/>
    </xf>
    <xf numFmtId="0" fontId="47" fillId="2" borderId="3" xfId="0" applyFont="1" applyFill="1" applyBorder="1" applyAlignment="1" applyProtection="1">
      <alignment horizontal="center" vertical="center"/>
      <protection hidden="1"/>
    </xf>
    <xf numFmtId="0" fontId="47" fillId="2" borderId="8" xfId="0" applyFont="1" applyFill="1" applyBorder="1" applyAlignment="1" applyProtection="1">
      <alignment horizontal="center" vertical="center"/>
      <protection hidden="1"/>
    </xf>
    <xf numFmtId="0" fontId="47" fillId="2" borderId="0" xfId="0" applyFont="1" applyFill="1" applyAlignment="1" applyProtection="1">
      <alignment horizontal="center" vertical="center"/>
      <protection hidden="1"/>
    </xf>
    <xf numFmtId="0" fontId="48" fillId="0" borderId="74" xfId="0" applyFont="1" applyBorder="1" applyAlignment="1">
      <alignment horizontal="right"/>
    </xf>
    <xf numFmtId="0" fontId="48" fillId="0" borderId="75" xfId="0" applyFont="1" applyBorder="1" applyAlignment="1">
      <alignment horizontal="right"/>
    </xf>
    <xf numFmtId="0" fontId="50" fillId="4" borderId="45" xfId="0" applyFont="1" applyFill="1" applyBorder="1" applyAlignment="1" applyProtection="1">
      <alignment horizontal="left" vertical="center"/>
      <protection locked="0" hidden="1"/>
    </xf>
    <xf numFmtId="0" fontId="50" fillId="4" borderId="46" xfId="0" applyFont="1" applyFill="1" applyBorder="1" applyAlignment="1" applyProtection="1">
      <alignment horizontal="left" vertical="center"/>
      <protection locked="0" hidden="1"/>
    </xf>
    <xf numFmtId="0" fontId="50" fillId="4" borderId="47" xfId="0" applyFont="1" applyFill="1" applyBorder="1" applyAlignment="1" applyProtection="1">
      <alignment horizontal="left" vertical="center"/>
      <protection locked="0" hidden="1"/>
    </xf>
    <xf numFmtId="0" fontId="48" fillId="0" borderId="16" xfId="0" applyFont="1" applyBorder="1" applyAlignment="1">
      <alignment horizontal="center"/>
    </xf>
    <xf numFmtId="0" fontId="48" fillId="0" borderId="17" xfId="0" applyFont="1" applyBorder="1" applyAlignment="1">
      <alignment horizontal="center"/>
    </xf>
    <xf numFmtId="0" fontId="48" fillId="0" borderId="18" xfId="0" applyFont="1" applyBorder="1" applyAlignment="1">
      <alignment horizontal="center"/>
    </xf>
    <xf numFmtId="0" fontId="48" fillId="3" borderId="48" xfId="0" applyFont="1" applyFill="1" applyBorder="1" applyAlignment="1">
      <alignment horizontal="center"/>
    </xf>
    <xf numFmtId="0" fontId="48" fillId="3" borderId="49" xfId="0" applyFont="1" applyFill="1" applyBorder="1" applyAlignment="1">
      <alignment horizontal="center"/>
    </xf>
    <xf numFmtId="0" fontId="48" fillId="3" borderId="71" xfId="0" applyFont="1" applyFill="1" applyBorder="1" applyAlignment="1">
      <alignment horizontal="center"/>
    </xf>
    <xf numFmtId="0" fontId="50" fillId="3" borderId="3" xfId="0" applyFont="1" applyFill="1" applyBorder="1" applyAlignment="1" applyProtection="1">
      <alignment horizontal="center" vertical="center"/>
      <protection hidden="1"/>
    </xf>
    <xf numFmtId="0" fontId="50" fillId="3" borderId="44" xfId="0" applyFont="1" applyFill="1" applyBorder="1" applyAlignment="1" applyProtection="1">
      <alignment horizontal="center" vertical="center"/>
      <protection hidden="1"/>
    </xf>
    <xf numFmtId="0" fontId="59" fillId="3" borderId="51" xfId="0" applyFont="1" applyFill="1" applyBorder="1" applyAlignment="1" applyProtection="1">
      <alignment horizontal="right" vertical="center"/>
      <protection hidden="1"/>
    </xf>
    <xf numFmtId="0" fontId="59" fillId="3" borderId="32" xfId="0" applyFont="1" applyFill="1" applyBorder="1" applyAlignment="1" applyProtection="1">
      <alignment horizontal="right" vertical="center"/>
      <protection hidden="1"/>
    </xf>
    <xf numFmtId="0" fontId="57" fillId="3" borderId="84" xfId="0" applyFont="1" applyFill="1" applyBorder="1" applyAlignment="1" applyProtection="1">
      <alignment horizontal="left" vertical="top"/>
      <protection hidden="1"/>
    </xf>
    <xf numFmtId="0" fontId="57" fillId="3" borderId="85" xfId="0" applyFont="1" applyFill="1" applyBorder="1" applyAlignment="1" applyProtection="1">
      <alignment horizontal="left" vertical="top"/>
      <protection hidden="1"/>
    </xf>
    <xf numFmtId="166" fontId="56" fillId="3" borderId="81" xfId="1" applyNumberFormat="1" applyFont="1" applyFill="1" applyBorder="1" applyAlignment="1" applyProtection="1">
      <alignment horizontal="center"/>
      <protection hidden="1"/>
    </xf>
    <xf numFmtId="166" fontId="56" fillId="3" borderId="61" xfId="1" applyNumberFormat="1" applyFont="1" applyFill="1" applyBorder="1" applyAlignment="1" applyProtection="1">
      <alignment horizontal="center"/>
      <protection hidden="1"/>
    </xf>
    <xf numFmtId="0" fontId="4" fillId="4" borderId="8" xfId="0" applyFont="1" applyFill="1" applyBorder="1" applyAlignment="1">
      <alignment horizontal="left"/>
    </xf>
    <xf numFmtId="0" fontId="4" fillId="4" borderId="0" xfId="0" applyFont="1" applyFill="1" applyAlignment="1">
      <alignment horizontal="left"/>
    </xf>
    <xf numFmtId="0" fontId="4" fillId="12" borderId="8" xfId="0" applyFont="1" applyFill="1" applyBorder="1" applyAlignment="1">
      <alignment horizontal="left"/>
    </xf>
    <xf numFmtId="0" fontId="4" fillId="12" borderId="0" xfId="0" applyFont="1" applyFill="1" applyAlignment="1">
      <alignment horizontal="left"/>
    </xf>
    <xf numFmtId="0" fontId="4" fillId="3" borderId="8" xfId="0" applyFont="1" applyFill="1" applyBorder="1" applyAlignment="1">
      <alignment horizontal="left" wrapText="1"/>
    </xf>
    <xf numFmtId="0" fontId="4" fillId="3" borderId="0" xfId="0" applyFont="1" applyFill="1" applyAlignment="1">
      <alignment horizontal="left" wrapText="1"/>
    </xf>
    <xf numFmtId="0" fontId="4" fillId="3" borderId="77" xfId="0" applyFont="1" applyFill="1" applyBorder="1" applyAlignment="1">
      <alignment horizontal="center" vertical="center" wrapText="1"/>
    </xf>
    <xf numFmtId="0" fontId="4" fillId="3" borderId="76" xfId="0" applyFont="1" applyFill="1" applyBorder="1" applyAlignment="1">
      <alignment horizontal="center" vertical="center" wrapText="1"/>
    </xf>
    <xf numFmtId="0" fontId="4" fillId="3" borderId="78" xfId="0" applyFont="1" applyFill="1" applyBorder="1" applyAlignment="1">
      <alignment horizontal="center" vertical="center" wrapText="1"/>
    </xf>
    <xf numFmtId="0" fontId="59" fillId="3" borderId="53" xfId="0" applyFont="1" applyFill="1" applyBorder="1" applyAlignment="1" applyProtection="1">
      <alignment horizontal="right" vertical="center"/>
      <protection hidden="1"/>
    </xf>
    <xf numFmtId="0" fontId="59" fillId="3" borderId="54" xfId="0" applyFont="1" applyFill="1" applyBorder="1" applyAlignment="1" applyProtection="1">
      <alignment horizontal="right" vertical="center"/>
      <protection hidden="1"/>
    </xf>
    <xf numFmtId="168" fontId="11" fillId="3" borderId="82" xfId="0" applyNumberFormat="1" applyFont="1" applyFill="1" applyBorder="1" applyAlignment="1">
      <alignment horizontal="left" vertical="center"/>
    </xf>
    <xf numFmtId="168" fontId="11" fillId="3" borderId="32" xfId="0" applyNumberFormat="1" applyFont="1" applyFill="1" applyBorder="1" applyAlignment="1">
      <alignment horizontal="left" vertical="center"/>
    </xf>
    <xf numFmtId="168" fontId="11" fillId="3" borderId="60" xfId="0" applyNumberFormat="1" applyFont="1" applyFill="1" applyBorder="1" applyAlignment="1">
      <alignment horizontal="left" vertical="center"/>
    </xf>
    <xf numFmtId="168" fontId="11" fillId="3" borderId="52" xfId="0" applyNumberFormat="1" applyFont="1" applyFill="1" applyBorder="1" applyAlignment="1">
      <alignment horizontal="left" vertical="center"/>
    </xf>
    <xf numFmtId="0" fontId="48" fillId="3" borderId="8" xfId="0" applyFont="1" applyFill="1" applyBorder="1" applyAlignment="1">
      <alignment horizontal="center"/>
    </xf>
    <xf numFmtId="0" fontId="48" fillId="3" borderId="0" xfId="0" applyFont="1" applyFill="1" applyAlignment="1">
      <alignment horizontal="center"/>
    </xf>
    <xf numFmtId="0" fontId="4" fillId="3" borderId="64" xfId="0" applyFont="1" applyFill="1" applyBorder="1" applyAlignment="1">
      <alignment horizontal="center"/>
    </xf>
    <xf numFmtId="0" fontId="4" fillId="3" borderId="68" xfId="0" applyFont="1" applyFill="1" applyBorder="1" applyAlignment="1">
      <alignment horizontal="center"/>
    </xf>
    <xf numFmtId="0" fontId="48" fillId="9" borderId="67" xfId="0" applyFont="1" applyFill="1" applyBorder="1" applyAlignment="1" applyProtection="1">
      <alignment horizontal="center" vertical="center"/>
      <protection hidden="1"/>
    </xf>
    <xf numFmtId="0" fontId="48" fillId="9" borderId="65" xfId="0" applyFont="1" applyFill="1" applyBorder="1" applyAlignment="1" applyProtection="1">
      <alignment horizontal="center" vertical="center"/>
      <protection hidden="1"/>
    </xf>
    <xf numFmtId="0" fontId="48" fillId="9" borderId="68" xfId="0" applyFont="1" applyFill="1" applyBorder="1" applyAlignment="1" applyProtection="1">
      <alignment horizontal="center" vertical="center"/>
      <protection hidden="1"/>
    </xf>
    <xf numFmtId="0" fontId="4" fillId="0" borderId="67" xfId="0" applyFont="1" applyBorder="1" applyAlignment="1">
      <alignment horizontal="center"/>
    </xf>
    <xf numFmtId="0" fontId="4" fillId="0" borderId="66" xfId="0" applyFont="1" applyBorder="1" applyAlignment="1">
      <alignment horizontal="center"/>
    </xf>
    <xf numFmtId="0" fontId="55" fillId="3" borderId="48" xfId="0" applyFont="1" applyFill="1" applyBorder="1" applyAlignment="1" applyProtection="1">
      <alignment horizontal="right" vertical="center"/>
      <protection hidden="1"/>
    </xf>
    <xf numFmtId="0" fontId="55" fillId="3" borderId="49" xfId="0" applyFont="1" applyFill="1" applyBorder="1" applyAlignment="1" applyProtection="1">
      <alignment horizontal="right" vertical="center"/>
      <protection hidden="1"/>
    </xf>
    <xf numFmtId="0" fontId="39" fillId="3" borderId="82" xfId="0" applyFont="1" applyFill="1" applyBorder="1" applyAlignment="1">
      <alignment horizontal="right"/>
    </xf>
    <xf numFmtId="0" fontId="39" fillId="3" borderId="32" xfId="0" applyFont="1" applyFill="1" applyBorder="1" applyAlignment="1">
      <alignment horizontal="right"/>
    </xf>
    <xf numFmtId="0" fontId="55" fillId="3" borderId="51" xfId="0" applyFont="1" applyFill="1" applyBorder="1" applyAlignment="1" applyProtection="1">
      <alignment horizontal="right" vertical="center"/>
      <protection hidden="1"/>
    </xf>
    <xf numFmtId="0" fontId="55" fillId="3" borderId="32" xfId="0" applyFont="1" applyFill="1" applyBorder="1" applyAlignment="1" applyProtection="1">
      <alignment horizontal="right" vertical="center"/>
      <protection hidden="1"/>
    </xf>
    <xf numFmtId="0" fontId="39" fillId="3" borderId="83" xfId="0" applyFont="1" applyFill="1" applyBorder="1" applyAlignment="1">
      <alignment horizontal="right"/>
    </xf>
    <xf numFmtId="0" fontId="39" fillId="3" borderId="57" xfId="0" applyFont="1" applyFill="1" applyBorder="1" applyAlignment="1">
      <alignment horizontal="right"/>
    </xf>
    <xf numFmtId="0" fontId="57" fillId="3" borderId="56" xfId="0" applyFont="1" applyFill="1" applyBorder="1" applyAlignment="1" applyProtection="1">
      <alignment horizontal="right" vertical="center"/>
      <protection hidden="1"/>
    </xf>
    <xf numFmtId="0" fontId="57" fillId="3" borderId="57" xfId="0" applyFont="1" applyFill="1" applyBorder="1" applyAlignment="1" applyProtection="1">
      <alignment horizontal="right" vertical="center"/>
      <protection hidden="1"/>
    </xf>
    <xf numFmtId="0" fontId="52" fillId="0" borderId="16" xfId="0" applyFont="1" applyBorder="1" applyAlignment="1">
      <alignment horizontal="center"/>
    </xf>
    <xf numFmtId="0" fontId="52" fillId="0" borderId="65" xfId="0" applyFont="1" applyBorder="1" applyAlignment="1">
      <alignment horizontal="center"/>
    </xf>
    <xf numFmtId="0" fontId="52" fillId="0" borderId="66" xfId="0" applyFont="1" applyBorder="1" applyAlignment="1">
      <alignment horizontal="center"/>
    </xf>
  </cellXfs>
  <cellStyles count="4">
    <cellStyle name="Comma" xfId="1" builtinId="3"/>
    <cellStyle name="Hyperlink" xfId="3" builtinId="8"/>
    <cellStyle name="Normal" xfId="0" builtinId="0"/>
    <cellStyle name="Percent" xfId="2" builtinId="5"/>
  </cellStyles>
  <dxfs count="0"/>
  <tableStyles count="0" defaultTableStyle="TableStyleMedium9" defaultPivotStyle="PivotStyleLight16"/>
  <colors>
    <mruColors>
      <color rgb="FFFFFF99"/>
      <color rgb="FF66FFFF"/>
      <color rgb="FFCCFFFF"/>
      <color rgb="FF0000CC"/>
      <color rgb="FFFFFFCC"/>
      <color rgb="FF00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200025</xdr:colOff>
      <xdr:row>0</xdr:row>
      <xdr:rowOff>47626</xdr:rowOff>
    </xdr:from>
    <xdr:to>
      <xdr:col>4</xdr:col>
      <xdr:colOff>1600199</xdr:colOff>
      <xdr:row>1</xdr:row>
      <xdr:rowOff>238126</xdr:rowOff>
    </xdr:to>
    <xdr:sp macro="" textlink="">
      <xdr:nvSpPr>
        <xdr:cNvPr id="2" name="Rounded Rectangle 1">
          <a:extLst>
            <a:ext uri="{FF2B5EF4-FFF2-40B4-BE49-F238E27FC236}">
              <a16:creationId xmlns="" xmlns:a16="http://schemas.microsoft.com/office/drawing/2014/main" id="{00000000-0008-0000-0600-000002000000}"/>
            </a:ext>
          </a:extLst>
        </xdr:cNvPr>
        <xdr:cNvSpPr/>
      </xdr:nvSpPr>
      <xdr:spPr>
        <a:xfrm>
          <a:off x="200025" y="47626"/>
          <a:ext cx="5010149" cy="457200"/>
        </a:xfrm>
        <a:prstGeom prst="round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lang="en-US" sz="2000" b="1" i="1"/>
            <a:t>LIC</a:t>
          </a:r>
          <a:r>
            <a:rPr lang="en-US" sz="2000" b="1" i="1" baseline="0"/>
            <a:t> - Limited Premium through APPS</a:t>
          </a:r>
          <a:endParaRPr lang="en-US" sz="1100" b="1" i="1"/>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dimension ref="A1:C46"/>
  <sheetViews>
    <sheetView workbookViewId="0">
      <selection activeCell="A21" sqref="A21"/>
    </sheetView>
  </sheetViews>
  <sheetFormatPr defaultRowHeight="15"/>
  <cols>
    <col min="1" max="1" width="9.140625" style="2"/>
    <col min="2" max="2" width="12.5703125" style="2" bestFit="1" customWidth="1"/>
    <col min="3" max="3" width="11.28515625" style="2" bestFit="1" customWidth="1"/>
    <col min="4" max="16384" width="9.140625" style="2"/>
  </cols>
  <sheetData>
    <row r="1" spans="1:3">
      <c r="A1" s="257" t="s">
        <v>6</v>
      </c>
      <c r="B1" s="257"/>
      <c r="C1" s="257"/>
    </row>
    <row r="2" spans="1:3">
      <c r="A2" s="257"/>
      <c r="B2" s="257"/>
      <c r="C2" s="257"/>
    </row>
    <row r="3" spans="1:3">
      <c r="A3" s="1" t="s">
        <v>0</v>
      </c>
      <c r="B3" s="1" t="s">
        <v>7</v>
      </c>
      <c r="C3" s="1" t="s">
        <v>8</v>
      </c>
    </row>
    <row r="4" spans="1:3">
      <c r="A4" s="1">
        <v>1</v>
      </c>
      <c r="B4" s="4">
        <f>'SINGLE POLICY'!G11*35%</f>
        <v>0</v>
      </c>
      <c r="C4" s="4">
        <f>'SINGLE POLICY'!F11*0.5%</f>
        <v>3611.25</v>
      </c>
    </row>
    <row r="5" spans="1:3">
      <c r="A5" s="1">
        <v>2</v>
      </c>
      <c r="B5" s="4">
        <f>'SINGLE POLICY'!G12*7.5%</f>
        <v>6027.15</v>
      </c>
      <c r="C5" s="4">
        <f>'SINGLE POLICY'!F12*0.5%</f>
        <v>3864.0374999999999</v>
      </c>
    </row>
    <row r="6" spans="1:3">
      <c r="A6" s="1">
        <v>3</v>
      </c>
      <c r="B6" s="4">
        <f>'SINGLE POLICY'!G13*7.5%</f>
        <v>6027.15</v>
      </c>
      <c r="C6" s="4">
        <f>'SINGLE POLICY'!F13*0.5%</f>
        <v>3704.5834250000003</v>
      </c>
    </row>
    <row r="7" spans="1:3">
      <c r="A7" s="1">
        <v>4</v>
      </c>
      <c r="B7" s="4">
        <f>'SINGLE POLICY'!G14*5%</f>
        <v>4018.1000000000004</v>
      </c>
      <c r="C7" s="4">
        <f>'SINGLE POLICY'!F14*0.5%</f>
        <v>3533.9675647500007</v>
      </c>
    </row>
    <row r="8" spans="1:3">
      <c r="A8" s="1">
        <v>5</v>
      </c>
      <c r="B8" s="4">
        <f>'SINGLE POLICY'!G15*5%</f>
        <v>4018.1000000000004</v>
      </c>
      <c r="C8" s="4">
        <f>'SINGLE POLICY'!F15*0.5%</f>
        <v>3351.4085942825004</v>
      </c>
    </row>
    <row r="9" spans="1:3">
      <c r="A9" s="1">
        <v>6</v>
      </c>
      <c r="B9" s="4">
        <f>'SINGLE POLICY'!G16*5%</f>
        <v>4018.1000000000004</v>
      </c>
      <c r="C9" s="4">
        <f>'SINGLE POLICY'!F16*0.5%</f>
        <v>3156.0704958822757</v>
      </c>
    </row>
    <row r="10" spans="1:3">
      <c r="A10" s="1">
        <v>7</v>
      </c>
      <c r="B10" s="4">
        <f>'SINGLE POLICY'!G17*5%</f>
        <v>4018.1000000000004</v>
      </c>
      <c r="C10" s="4">
        <f>'SINGLE POLICY'!F17*0.5%</f>
        <v>2947.0587305940348</v>
      </c>
    </row>
    <row r="11" spans="1:3">
      <c r="A11" s="1">
        <v>8</v>
      </c>
      <c r="B11" s="4">
        <f>'SINGLE POLICY'!G18*5%</f>
        <v>4018.1000000000004</v>
      </c>
      <c r="C11" s="4">
        <f>'SINGLE POLICY'!F18*0.5%</f>
        <v>2723.4161417356177</v>
      </c>
    </row>
    <row r="12" spans="1:3">
      <c r="A12" s="1">
        <v>9</v>
      </c>
      <c r="B12" s="4">
        <f>'SINGLE POLICY'!G19*5%</f>
        <v>4018.1000000000004</v>
      </c>
      <c r="C12" s="4">
        <f>'SINGLE POLICY'!F19*0.5%</f>
        <v>2484.1185716571108</v>
      </c>
    </row>
    <row r="13" spans="1:3">
      <c r="A13" s="1">
        <v>10</v>
      </c>
      <c r="B13" s="4">
        <f>'SINGLE POLICY'!G20*5%</f>
        <v>4018.1000000000004</v>
      </c>
      <c r="C13" s="4">
        <f>'SINGLE POLICY'!F20*0.5%</f>
        <v>2228.0701716731087</v>
      </c>
    </row>
    <row r="14" spans="1:3">
      <c r="A14" s="1">
        <v>11</v>
      </c>
      <c r="B14" s="4">
        <f>'SINGLE POLICY'!G21*5%</f>
        <v>4018.1000000000004</v>
      </c>
      <c r="C14" s="4">
        <f>'SINGLE POLICY'!F21*0.5%</f>
        <v>1954.098383690226</v>
      </c>
    </row>
    <row r="15" spans="1:3">
      <c r="A15" s="1">
        <v>12</v>
      </c>
      <c r="B15" s="4">
        <f>'SINGLE POLICY'!G22*5%</f>
        <v>4018.1000000000004</v>
      </c>
      <c r="C15" s="4">
        <f>'SINGLE POLICY'!F22*0.5%</f>
        <v>1660.9485705485417</v>
      </c>
    </row>
    <row r="16" spans="1:3">
      <c r="A16" s="1">
        <v>13</v>
      </c>
      <c r="B16" s="4">
        <f>'SINGLE POLICY'!G23*5%</f>
        <v>4018.1000000000004</v>
      </c>
      <c r="C16" s="4">
        <f>'SINGLE POLICY'!F23*0.5%</f>
        <v>1347.2782704869396</v>
      </c>
    </row>
    <row r="17" spans="1:3">
      <c r="A17" s="1">
        <v>14</v>
      </c>
      <c r="B17" s="4">
        <f>'SINGLE POLICY'!G24*5%</f>
        <v>4018.1000000000004</v>
      </c>
      <c r="C17" s="4">
        <f>'SINGLE POLICY'!F24*0.5%</f>
        <v>1011.6510494210254</v>
      </c>
    </row>
    <row r="18" spans="1:3">
      <c r="A18" s="1">
        <v>15</v>
      </c>
      <c r="B18" s="4">
        <f>'SINGLE POLICY'!G25*5%</f>
        <v>4018.1000000000004</v>
      </c>
      <c r="C18" s="4">
        <f>'SINGLE POLICY'!F25*0.5%</f>
        <v>652.52992288049722</v>
      </c>
    </row>
    <row r="19" spans="1:3">
      <c r="A19" s="1">
        <v>16</v>
      </c>
      <c r="B19" s="4">
        <f>'SINGLE POLICY'!G26*5%</f>
        <v>0</v>
      </c>
      <c r="C19" s="4" t="e">
        <f>'SINGLE POLICY'!F26*0.5%</f>
        <v>#VALUE!</v>
      </c>
    </row>
    <row r="20" spans="1:3">
      <c r="A20" s="1">
        <v>17</v>
      </c>
      <c r="B20" s="4">
        <f>'SINGLE POLICY'!G27*5%</f>
        <v>0</v>
      </c>
      <c r="C20" s="4" t="e">
        <f>'SINGLE POLICY'!F27*0.5%</f>
        <v>#VALUE!</v>
      </c>
    </row>
    <row r="21" spans="1:3">
      <c r="A21" s="1">
        <v>18</v>
      </c>
      <c r="B21" s="4" t="e">
        <f>'SINGLE POLICY'!G28*5%</f>
        <v>#VALUE!</v>
      </c>
      <c r="C21" s="4" t="e">
        <f>'SINGLE POLICY'!F28*0.5%</f>
        <v>#VALUE!</v>
      </c>
    </row>
    <row r="22" spans="1:3">
      <c r="A22" s="1">
        <v>19</v>
      </c>
      <c r="B22" s="4" t="e">
        <f>'SINGLE POLICY'!G29*5%</f>
        <v>#VALUE!</v>
      </c>
      <c r="C22" s="4" t="e">
        <f>'SINGLE POLICY'!F29*0.5%</f>
        <v>#VALUE!</v>
      </c>
    </row>
    <row r="23" spans="1:3">
      <c r="A23" s="1">
        <v>20</v>
      </c>
      <c r="B23" s="4" t="e">
        <f>'SINGLE POLICY'!G30*5%</f>
        <v>#VALUE!</v>
      </c>
      <c r="C23" s="4" t="e">
        <f>'SINGLE POLICY'!F30*0.5%</f>
        <v>#VALUE!</v>
      </c>
    </row>
    <row r="24" spans="1:3">
      <c r="A24" s="1">
        <v>21</v>
      </c>
      <c r="B24" s="4" t="e">
        <f>'SINGLE POLICY'!G31*5%</f>
        <v>#VALUE!</v>
      </c>
      <c r="C24" s="4"/>
    </row>
    <row r="25" spans="1:3">
      <c r="A25" s="1">
        <v>22</v>
      </c>
      <c r="B25" s="4" t="e">
        <f>'SINGLE POLICY'!G32*5%</f>
        <v>#VALUE!</v>
      </c>
      <c r="C25" s="4"/>
    </row>
    <row r="26" spans="1:3">
      <c r="A26" s="1">
        <v>23</v>
      </c>
      <c r="B26" s="4" t="e">
        <f>'SINGLE POLICY'!G33*5%</f>
        <v>#VALUE!</v>
      </c>
      <c r="C26" s="4"/>
    </row>
    <row r="27" spans="1:3">
      <c r="A27" s="1">
        <v>24</v>
      </c>
      <c r="B27" s="4" t="e">
        <f>'SINGLE POLICY'!G34*5%</f>
        <v>#VALUE!</v>
      </c>
      <c r="C27" s="4"/>
    </row>
    <row r="28" spans="1:3">
      <c r="A28" s="1">
        <v>25</v>
      </c>
      <c r="B28" s="4"/>
      <c r="C28" s="4"/>
    </row>
    <row r="29" spans="1:3">
      <c r="A29" s="1">
        <v>26</v>
      </c>
      <c r="B29" s="4"/>
      <c r="C29" s="4"/>
    </row>
    <row r="30" spans="1:3">
      <c r="A30" s="1">
        <v>27</v>
      </c>
      <c r="B30" s="4"/>
      <c r="C30" s="4"/>
    </row>
    <row r="31" spans="1:3">
      <c r="A31" s="1">
        <v>28</v>
      </c>
      <c r="B31" s="4"/>
      <c r="C31" s="4"/>
    </row>
    <row r="32" spans="1:3">
      <c r="A32" s="1">
        <v>29</v>
      </c>
      <c r="B32" s="4"/>
      <c r="C32" s="4"/>
    </row>
    <row r="33" spans="1:3">
      <c r="A33" s="1">
        <v>30</v>
      </c>
      <c r="B33" s="4"/>
      <c r="C33" s="4"/>
    </row>
    <row r="34" spans="1:3">
      <c r="A34" s="1">
        <v>31</v>
      </c>
      <c r="B34" s="4"/>
      <c r="C34" s="4"/>
    </row>
    <row r="35" spans="1:3">
      <c r="A35" s="1">
        <v>32</v>
      </c>
      <c r="B35" s="4"/>
      <c r="C35" s="4"/>
    </row>
    <row r="36" spans="1:3">
      <c r="A36" s="1">
        <v>33</v>
      </c>
      <c r="B36" s="4"/>
      <c r="C36" s="4"/>
    </row>
    <row r="37" spans="1:3">
      <c r="A37" s="1">
        <v>34</v>
      </c>
      <c r="B37" s="4"/>
      <c r="C37" s="4"/>
    </row>
    <row r="38" spans="1:3">
      <c r="A38" s="1">
        <v>35</v>
      </c>
      <c r="B38" s="4"/>
      <c r="C38" s="4"/>
    </row>
    <row r="39" spans="1:3">
      <c r="A39" s="1">
        <v>36</v>
      </c>
      <c r="B39" s="4"/>
      <c r="C39" s="4"/>
    </row>
    <row r="40" spans="1:3">
      <c r="A40" s="1">
        <v>37</v>
      </c>
      <c r="B40" s="4"/>
      <c r="C40" s="4"/>
    </row>
    <row r="41" spans="1:3">
      <c r="A41" s="1">
        <v>38</v>
      </c>
      <c r="B41" s="4"/>
      <c r="C41" s="4"/>
    </row>
    <row r="42" spans="1:3">
      <c r="A42" s="1">
        <v>39</v>
      </c>
      <c r="B42" s="4"/>
      <c r="C42" s="4"/>
    </row>
    <row r="43" spans="1:3">
      <c r="A43" s="1">
        <v>40</v>
      </c>
      <c r="B43" s="4"/>
      <c r="C43" s="4"/>
    </row>
    <row r="44" spans="1:3">
      <c r="B44" s="3" t="e">
        <f>SUM(B4:B43)</f>
        <v>#VALUE!</v>
      </c>
      <c r="C44" s="3" t="e">
        <f>SUM(C4:C43)</f>
        <v>#VALUE!</v>
      </c>
    </row>
    <row r="45" spans="1:3">
      <c r="B45" s="255" t="e">
        <f>B44+C44</f>
        <v>#VALUE!</v>
      </c>
      <c r="C45" s="256"/>
    </row>
    <row r="46" spans="1:3">
      <c r="B46" s="256"/>
      <c r="C46" s="256"/>
    </row>
  </sheetData>
  <mergeCells count="2">
    <mergeCell ref="B45:C46"/>
    <mergeCell ref="A1:C2"/>
  </mergeCell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W50"/>
  <sheetViews>
    <sheetView workbookViewId="0">
      <pane ySplit="13" topLeftCell="A14" activePane="bottomLeft" state="frozen"/>
      <selection pane="bottomLeft" activeCell="M8" sqref="M8"/>
    </sheetView>
  </sheetViews>
  <sheetFormatPr defaultRowHeight="15"/>
  <cols>
    <col min="1" max="1" width="8.140625" customWidth="1"/>
    <col min="2" max="2" width="6.42578125" customWidth="1"/>
    <col min="3" max="3" width="10.7109375" customWidth="1"/>
    <col min="4" max="4" width="14.85546875" bestFit="1" customWidth="1"/>
    <col min="5" max="5" width="12" bestFit="1" customWidth="1"/>
    <col min="6" max="6" width="12.140625" bestFit="1" customWidth="1"/>
    <col min="7" max="7" width="11.140625" customWidth="1"/>
    <col min="8" max="8" width="13.28515625" customWidth="1"/>
    <col min="9" max="9" width="15.85546875" bestFit="1" customWidth="1"/>
    <col min="10" max="10" width="35.85546875" hidden="1" customWidth="1"/>
    <col min="11" max="11" width="0" hidden="1" customWidth="1"/>
  </cols>
  <sheetData>
    <row r="1" spans="1:23" ht="15" customHeight="1">
      <c r="A1" s="295" t="s">
        <v>32</v>
      </c>
      <c r="B1" s="296"/>
      <c r="C1" s="296"/>
      <c r="D1" s="296"/>
      <c r="E1" s="296"/>
      <c r="F1" s="152" t="s">
        <v>94</v>
      </c>
      <c r="G1" s="174">
        <v>836</v>
      </c>
      <c r="H1" s="155" t="s">
        <v>81</v>
      </c>
      <c r="I1" s="176">
        <v>25</v>
      </c>
      <c r="J1" s="149"/>
      <c r="K1" s="149"/>
      <c r="L1" s="149"/>
      <c r="M1" s="149"/>
      <c r="N1" s="149"/>
      <c r="O1" s="149"/>
      <c r="P1" s="149"/>
      <c r="Q1" s="149"/>
      <c r="R1" s="149"/>
      <c r="S1" s="149"/>
      <c r="T1" s="149"/>
      <c r="U1" s="149"/>
      <c r="V1" s="149"/>
      <c r="W1" s="149"/>
    </row>
    <row r="2" spans="1:23" ht="15.75" customHeight="1">
      <c r="A2" s="297"/>
      <c r="B2" s="298"/>
      <c r="C2" s="298"/>
      <c r="D2" s="298"/>
      <c r="E2" s="298"/>
      <c r="F2" s="153" t="s">
        <v>96</v>
      </c>
      <c r="G2" s="175">
        <v>1000000</v>
      </c>
      <c r="H2" s="156" t="s">
        <v>95</v>
      </c>
      <c r="I2" s="173">
        <v>16</v>
      </c>
      <c r="J2" s="149"/>
      <c r="K2" s="149"/>
      <c r="L2" s="149"/>
      <c r="M2" s="149"/>
      <c r="N2" s="149"/>
      <c r="O2" s="149"/>
      <c r="P2" s="149"/>
      <c r="Q2" s="149"/>
      <c r="R2" s="149"/>
      <c r="S2" s="149"/>
      <c r="T2" s="149"/>
      <c r="U2" s="149"/>
      <c r="V2" s="149"/>
      <c r="W2" s="149"/>
    </row>
    <row r="3" spans="1:23" ht="15.75" customHeight="1" thickBot="1">
      <c r="A3" s="299" t="s">
        <v>93</v>
      </c>
      <c r="B3" s="300"/>
      <c r="C3" s="301" t="s">
        <v>25</v>
      </c>
      <c r="D3" s="302"/>
      <c r="E3" s="303"/>
      <c r="F3" s="154" t="s">
        <v>20</v>
      </c>
      <c r="G3" s="142">
        <v>7.0000000000000007E-2</v>
      </c>
      <c r="H3" s="157" t="s">
        <v>97</v>
      </c>
      <c r="I3" s="177">
        <v>1</v>
      </c>
      <c r="J3" s="149"/>
      <c r="K3" s="149"/>
      <c r="L3" s="149"/>
      <c r="M3" s="149"/>
      <c r="N3" s="149"/>
      <c r="O3" s="149"/>
      <c r="P3" s="149"/>
      <c r="Q3" s="149"/>
      <c r="R3" s="149"/>
      <c r="S3" s="149"/>
      <c r="T3" s="149"/>
      <c r="U3" s="149"/>
      <c r="V3" s="149"/>
      <c r="W3" s="149"/>
    </row>
    <row r="4" spans="1:23" ht="15.75" customHeight="1" thickBot="1">
      <c r="A4" s="307"/>
      <c r="B4" s="308"/>
      <c r="C4" s="308"/>
      <c r="D4" s="308"/>
      <c r="E4" s="308"/>
      <c r="F4" s="308"/>
      <c r="G4" s="308"/>
      <c r="H4" s="308"/>
      <c r="I4" s="309"/>
      <c r="J4" s="149"/>
      <c r="K4" s="149"/>
      <c r="L4" s="149"/>
      <c r="M4" s="149"/>
      <c r="N4" s="149"/>
      <c r="O4" s="149"/>
      <c r="P4" s="149"/>
      <c r="Q4" s="149"/>
      <c r="R4" s="149"/>
      <c r="S4" s="149"/>
      <c r="T4" s="149"/>
      <c r="U4" s="149"/>
      <c r="V4" s="149"/>
      <c r="W4" s="149"/>
    </row>
    <row r="5" spans="1:23" ht="15.75" customHeight="1" thickBot="1">
      <c r="A5" s="304" t="s">
        <v>86</v>
      </c>
      <c r="B5" s="305"/>
      <c r="C5" s="305"/>
      <c r="D5" s="306"/>
      <c r="E5" s="265" t="s">
        <v>100</v>
      </c>
      <c r="F5" s="310" t="s">
        <v>89</v>
      </c>
      <c r="G5" s="311"/>
      <c r="H5" s="311"/>
      <c r="I5" s="312"/>
      <c r="J5" s="149"/>
      <c r="K5" s="149"/>
      <c r="L5" s="149"/>
      <c r="M5" s="149"/>
      <c r="N5" s="149"/>
      <c r="O5" s="149"/>
      <c r="P5" s="149"/>
      <c r="Q5" s="149"/>
      <c r="R5" s="149"/>
      <c r="S5" s="149"/>
      <c r="T5" s="149"/>
      <c r="U5" s="149"/>
      <c r="V5" s="149"/>
      <c r="W5" s="149"/>
    </row>
    <row r="6" spans="1:23" ht="15.75" customHeight="1">
      <c r="A6" s="285" t="s">
        <v>76</v>
      </c>
      <c r="B6" s="286"/>
      <c r="C6" s="286"/>
      <c r="D6" s="188">
        <v>27148</v>
      </c>
      <c r="E6" s="266"/>
      <c r="F6" s="313" t="s">
        <v>90</v>
      </c>
      <c r="G6" s="144" t="s">
        <v>78</v>
      </c>
      <c r="H6" s="190">
        <f>D6</f>
        <v>27148</v>
      </c>
      <c r="I6" s="274">
        <f>H6+H7</f>
        <v>352148</v>
      </c>
      <c r="J6" s="149"/>
      <c r="K6" s="149"/>
      <c r="L6" s="149"/>
      <c r="M6" s="149"/>
      <c r="N6" s="149"/>
      <c r="O6" s="149"/>
      <c r="P6" s="149"/>
      <c r="Q6" s="149"/>
      <c r="R6" s="149"/>
      <c r="S6" s="149"/>
      <c r="T6" s="149"/>
      <c r="U6" s="149"/>
      <c r="V6" s="149"/>
      <c r="W6" s="149"/>
    </row>
    <row r="7" spans="1:23" ht="16.5" customHeight="1">
      <c r="A7" s="289" t="s">
        <v>77</v>
      </c>
      <c r="B7" s="290"/>
      <c r="C7" s="290"/>
      <c r="D7" s="189">
        <v>26564</v>
      </c>
      <c r="E7" s="266"/>
      <c r="F7" s="314"/>
      <c r="G7" s="145" t="s">
        <v>79</v>
      </c>
      <c r="H7" s="143">
        <f>E16</f>
        <v>325000</v>
      </c>
      <c r="I7" s="275"/>
      <c r="J7" s="149"/>
      <c r="K7" s="159"/>
      <c r="L7" s="149"/>
      <c r="M7" s="149"/>
      <c r="N7" s="149"/>
      <c r="O7" s="149"/>
      <c r="P7" s="149"/>
      <c r="Q7" s="149"/>
      <c r="R7" s="149"/>
      <c r="S7" s="149"/>
      <c r="T7" s="149"/>
      <c r="U7" s="149"/>
      <c r="V7" s="149"/>
      <c r="W7" s="149"/>
    </row>
    <row r="8" spans="1:23" ht="16.5" thickBot="1">
      <c r="A8" s="293" t="s">
        <v>88</v>
      </c>
      <c r="B8" s="294"/>
      <c r="C8" s="294"/>
      <c r="D8" s="178">
        <f>SUM(H16:H50)+D6</f>
        <v>425608</v>
      </c>
      <c r="E8" s="267" t="s">
        <v>101</v>
      </c>
      <c r="F8" s="315" t="s">
        <v>91</v>
      </c>
      <c r="G8" s="316"/>
      <c r="H8" s="316"/>
      <c r="I8" s="317"/>
      <c r="J8" s="162"/>
      <c r="K8" s="163"/>
      <c r="L8" s="149"/>
      <c r="M8" s="149"/>
      <c r="N8" s="149"/>
      <c r="O8" s="149"/>
      <c r="P8" s="149"/>
      <c r="Q8" s="149"/>
      <c r="R8" s="149"/>
      <c r="S8" s="149"/>
      <c r="T8" s="149"/>
      <c r="U8" s="149"/>
      <c r="V8" s="149"/>
      <c r="W8" s="149"/>
    </row>
    <row r="9" spans="1:23" ht="15.75" thickBot="1">
      <c r="A9" s="278" t="s">
        <v>98</v>
      </c>
      <c r="B9" s="279"/>
      <c r="C9" s="279"/>
      <c r="D9" s="279"/>
      <c r="E9" s="268"/>
      <c r="F9" s="291" t="str">
        <f>CONCATENATE("For ", I3-1, " years")</f>
        <v>For 0 years</v>
      </c>
      <c r="G9" s="292"/>
      <c r="H9" s="143">
        <f>H7</f>
        <v>325000</v>
      </c>
      <c r="I9" s="158">
        <f>H9*(I3-1)</f>
        <v>0</v>
      </c>
      <c r="J9" s="164">
        <f>I11/I10</f>
        <v>14.141781296500335</v>
      </c>
      <c r="K9" s="149" t="s">
        <v>70</v>
      </c>
      <c r="L9" s="149"/>
      <c r="M9" s="149"/>
      <c r="N9" s="149"/>
      <c r="O9" s="149"/>
      <c r="P9" s="149"/>
      <c r="Q9" s="149"/>
      <c r="R9" s="149"/>
      <c r="S9" s="149"/>
      <c r="T9" s="149"/>
      <c r="U9" s="149"/>
      <c r="V9" s="149"/>
      <c r="W9" s="149"/>
    </row>
    <row r="10" spans="1:23" ht="15.75" thickTop="1">
      <c r="A10" s="283" t="s">
        <v>17</v>
      </c>
      <c r="B10" s="284"/>
      <c r="C10" s="284"/>
      <c r="D10" s="187">
        <f>I10</f>
        <v>352148</v>
      </c>
      <c r="E10" s="269" t="s">
        <v>102</v>
      </c>
      <c r="F10" s="291" t="s">
        <v>92</v>
      </c>
      <c r="G10" s="292"/>
      <c r="H10" s="292"/>
      <c r="I10" s="191">
        <f>I6+I9</f>
        <v>352148</v>
      </c>
      <c r="J10" s="164"/>
      <c r="K10" s="149"/>
      <c r="L10" s="149"/>
      <c r="M10" s="149"/>
      <c r="N10" s="149"/>
      <c r="O10" s="149"/>
      <c r="P10" s="165"/>
      <c r="Q10" s="149"/>
      <c r="R10" s="149"/>
      <c r="S10" s="149"/>
      <c r="T10" s="149"/>
      <c r="U10" s="149"/>
      <c r="V10" s="149"/>
      <c r="W10" s="149"/>
    </row>
    <row r="11" spans="1:23" ht="15.75" thickBot="1">
      <c r="A11" s="285" t="s">
        <v>15</v>
      </c>
      <c r="B11" s="286"/>
      <c r="C11" s="286"/>
      <c r="D11" s="179">
        <f>D8-D10</f>
        <v>73460</v>
      </c>
      <c r="E11" s="270"/>
      <c r="F11" s="276" t="str">
        <f>CONCATENATE("Maturity After", I1, " years from LIC")</f>
        <v>Maturity After25 years from LIC</v>
      </c>
      <c r="G11" s="277"/>
      <c r="H11" s="277"/>
      <c r="I11" s="192">
        <v>4980000</v>
      </c>
      <c r="J11" s="164"/>
      <c r="K11" s="160"/>
      <c r="L11" s="160"/>
      <c r="M11" s="160"/>
      <c r="N11" s="160"/>
      <c r="O11" s="161"/>
      <c r="P11" s="161"/>
      <c r="Q11" s="149"/>
      <c r="R11" s="149"/>
      <c r="S11" s="149"/>
      <c r="T11" s="149"/>
      <c r="U11" s="149"/>
      <c r="V11" s="149"/>
      <c r="W11" s="149"/>
    </row>
    <row r="12" spans="1:23" ht="15.75" thickBot="1">
      <c r="A12" s="287" t="s">
        <v>14</v>
      </c>
      <c r="B12" s="288"/>
      <c r="C12" s="288"/>
      <c r="D12" s="150">
        <f ca="1">OFFSET(I14,I2+1,0,1,1)</f>
        <v>291925.87760429858</v>
      </c>
      <c r="E12" s="271" t="str">
        <f>CONCATENATE(INT(J9)," Times return in ",I1," years with ",G2," of Insurance cover")</f>
        <v>14 Times return in 25 years with 1000000 of Insurance cover</v>
      </c>
      <c r="F12" s="272"/>
      <c r="G12" s="272"/>
      <c r="H12" s="272"/>
      <c r="I12" s="273"/>
      <c r="J12" s="164"/>
      <c r="K12" s="160"/>
      <c r="L12" s="160"/>
      <c r="M12" s="160"/>
      <c r="N12" s="160"/>
      <c r="O12" s="161"/>
      <c r="P12" s="161"/>
      <c r="Q12" s="149"/>
      <c r="R12" s="149"/>
      <c r="S12" s="149"/>
      <c r="T12" s="149"/>
      <c r="U12" s="149"/>
      <c r="V12" s="149"/>
      <c r="W12" s="149"/>
    </row>
    <row r="13" spans="1:23" ht="15.75" thickBot="1">
      <c r="A13" s="261"/>
      <c r="B13" s="262"/>
      <c r="C13" s="280" t="s">
        <v>31</v>
      </c>
      <c r="D13" s="281"/>
      <c r="E13" s="281"/>
      <c r="F13" s="282"/>
      <c r="G13" s="151">
        <f>(D11*100)/D8/100</f>
        <v>0.17260013909512978</v>
      </c>
      <c r="H13" s="263"/>
      <c r="I13" s="264"/>
      <c r="J13" s="149"/>
      <c r="K13" s="149"/>
      <c r="L13" s="149"/>
      <c r="M13" s="149"/>
      <c r="N13" s="160"/>
      <c r="O13" s="161"/>
      <c r="P13" s="161"/>
      <c r="Q13" s="149"/>
      <c r="R13" s="149"/>
      <c r="S13" s="149"/>
      <c r="T13" s="149"/>
      <c r="U13" s="149"/>
      <c r="V13" s="149"/>
      <c r="W13" s="149"/>
    </row>
    <row r="14" spans="1:23" ht="60">
      <c r="A14" s="258" t="s">
        <v>99</v>
      </c>
      <c r="B14" s="171" t="s">
        <v>81</v>
      </c>
      <c r="C14" s="171" t="s">
        <v>82</v>
      </c>
      <c r="D14" s="171" t="s">
        <v>83</v>
      </c>
      <c r="E14" s="171" t="s">
        <v>80</v>
      </c>
      <c r="F14" s="171" t="s">
        <v>84</v>
      </c>
      <c r="G14" s="171" t="s">
        <v>85</v>
      </c>
      <c r="H14" s="171" t="s">
        <v>86</v>
      </c>
      <c r="I14" s="172" t="s">
        <v>87</v>
      </c>
      <c r="J14" s="149"/>
      <c r="K14" s="149"/>
      <c r="L14" s="149"/>
      <c r="M14" s="149"/>
      <c r="N14" s="149"/>
      <c r="O14" s="149"/>
      <c r="P14" s="149"/>
      <c r="Q14" s="149"/>
      <c r="R14" s="149"/>
      <c r="S14" s="149"/>
      <c r="T14" s="149"/>
      <c r="U14" s="149"/>
      <c r="V14" s="149"/>
      <c r="W14" s="149"/>
    </row>
    <row r="15" spans="1:23" ht="4.5" customHeight="1">
      <c r="A15" s="259"/>
      <c r="B15" s="146"/>
      <c r="C15" s="146"/>
      <c r="D15" s="147"/>
      <c r="E15" s="146"/>
      <c r="F15" s="146"/>
      <c r="G15" s="146"/>
      <c r="H15" s="146"/>
      <c r="I15" s="148"/>
      <c r="J15" s="149"/>
      <c r="K15" s="149"/>
      <c r="L15" s="149"/>
      <c r="M15" s="149"/>
      <c r="N15" s="149"/>
      <c r="O15" s="149"/>
      <c r="P15" s="149"/>
      <c r="Q15" s="149"/>
      <c r="R15" s="149"/>
      <c r="S15" s="149"/>
      <c r="T15" s="149"/>
      <c r="U15" s="149"/>
      <c r="V15" s="149"/>
      <c r="W15" s="149"/>
    </row>
    <row r="16" spans="1:23">
      <c r="A16" s="259"/>
      <c r="B16" s="166">
        <f t="shared" ref="B16:B50" si="0">IF(B15&gt;=$I$2,NA(),B15+1)</f>
        <v>1</v>
      </c>
      <c r="C16" s="170">
        <v>2018</v>
      </c>
      <c r="D16" s="180">
        <v>0</v>
      </c>
      <c r="E16" s="181">
        <v>325000</v>
      </c>
      <c r="F16" s="180">
        <f>IF(ISERROR(B16),"",E16*$G$3)</f>
        <v>22750.000000000004</v>
      </c>
      <c r="G16" s="180">
        <f>IF(ISERROR(B16),"",E16+F16)</f>
        <v>347750</v>
      </c>
      <c r="H16" s="180">
        <v>0</v>
      </c>
      <c r="I16" s="182">
        <f>IF(ISERROR(B16),"",G16-H16)</f>
        <v>347750</v>
      </c>
      <c r="J16" s="149"/>
      <c r="K16" s="149"/>
      <c r="L16" s="149"/>
      <c r="M16" s="149"/>
      <c r="N16" s="149"/>
      <c r="O16" s="149"/>
      <c r="P16" s="149"/>
      <c r="Q16" s="149"/>
      <c r="R16" s="149"/>
      <c r="S16" s="149"/>
      <c r="T16" s="149"/>
      <c r="U16" s="149"/>
      <c r="V16" s="149"/>
      <c r="W16" s="149"/>
    </row>
    <row r="17" spans="1:23">
      <c r="A17" s="259"/>
      <c r="B17" s="166">
        <f t="shared" si="0"/>
        <v>2</v>
      </c>
      <c r="C17" s="167">
        <f t="shared" ref="C17:C50" si="1">IF(ISERROR(B17),"",$C16+1)</f>
        <v>2019</v>
      </c>
      <c r="D17" s="193">
        <f>IF(ISERROR(B17),"",I16)</f>
        <v>347750</v>
      </c>
      <c r="E17" s="183">
        <f t="shared" ref="E17:E40" si="2">IF(ISERROR(B15),"",IF(B15&lt;$I$3-1,E16,0))</f>
        <v>0</v>
      </c>
      <c r="F17" s="180">
        <f t="shared" ref="F17:F50" si="3">IF(ISERROR(B17),"",(D17+E17)*$G$3)</f>
        <v>24342.500000000004</v>
      </c>
      <c r="G17" s="180">
        <f>IF(ISERROR(B17),"",D17+E17+F17)</f>
        <v>372092.5</v>
      </c>
      <c r="H17" s="183">
        <f>IF(ISERROR(B15),"",IF(B15&lt;$I$2-1,$D$7,""))</f>
        <v>26564</v>
      </c>
      <c r="I17" s="182">
        <f t="shared" ref="I17:I50" si="4">IF(ISERROR(B17),"",G17-H17)</f>
        <v>345528.5</v>
      </c>
      <c r="J17" s="149"/>
      <c r="K17" s="149"/>
      <c r="L17" s="149"/>
      <c r="M17" s="149"/>
      <c r="N17" s="149"/>
      <c r="O17" s="149"/>
      <c r="P17" s="149"/>
      <c r="Q17" s="149"/>
      <c r="R17" s="149"/>
      <c r="S17" s="149"/>
      <c r="T17" s="149"/>
      <c r="U17" s="149"/>
      <c r="V17" s="149"/>
      <c r="W17" s="149"/>
    </row>
    <row r="18" spans="1:23">
      <c r="A18" s="259"/>
      <c r="B18" s="166">
        <f t="shared" si="0"/>
        <v>3</v>
      </c>
      <c r="C18" s="167">
        <f t="shared" si="1"/>
        <v>2020</v>
      </c>
      <c r="D18" s="193">
        <f t="shared" ref="D18:D50" si="5">IF(ISERROR(B18),"",I17)</f>
        <v>345528.5</v>
      </c>
      <c r="E18" s="183">
        <f t="shared" si="2"/>
        <v>0</v>
      </c>
      <c r="F18" s="180">
        <f t="shared" si="3"/>
        <v>24186.995000000003</v>
      </c>
      <c r="G18" s="180">
        <f t="shared" ref="G18:G50" si="6">IF(ISERROR(B18),"",D18+E18+F18)</f>
        <v>369715.495</v>
      </c>
      <c r="H18" s="183">
        <f t="shared" ref="H18:H50" si="7">IF(ISERROR(B16),"",IF(B16&lt;$I$2-1,$D$7,""))</f>
        <v>26564</v>
      </c>
      <c r="I18" s="182">
        <f t="shared" si="4"/>
        <v>343151.495</v>
      </c>
      <c r="J18" s="149"/>
      <c r="K18" s="149"/>
      <c r="L18" s="149"/>
      <c r="M18" s="149"/>
      <c r="N18" s="149"/>
      <c r="O18" s="149"/>
      <c r="P18" s="149"/>
      <c r="Q18" s="149"/>
      <c r="R18" s="149"/>
      <c r="S18" s="149"/>
      <c r="T18" s="149"/>
      <c r="U18" s="149"/>
      <c r="V18" s="149"/>
      <c r="W18" s="149"/>
    </row>
    <row r="19" spans="1:23">
      <c r="A19" s="259"/>
      <c r="B19" s="166">
        <f t="shared" si="0"/>
        <v>4</v>
      </c>
      <c r="C19" s="167">
        <f t="shared" si="1"/>
        <v>2021</v>
      </c>
      <c r="D19" s="193">
        <f t="shared" si="5"/>
        <v>343151.495</v>
      </c>
      <c r="E19" s="183">
        <f t="shared" si="2"/>
        <v>0</v>
      </c>
      <c r="F19" s="180">
        <f t="shared" si="3"/>
        <v>24020.604650000001</v>
      </c>
      <c r="G19" s="180">
        <f t="shared" si="6"/>
        <v>367172.09964999999</v>
      </c>
      <c r="H19" s="183">
        <f t="shared" si="7"/>
        <v>26564</v>
      </c>
      <c r="I19" s="182">
        <f t="shared" si="4"/>
        <v>340608.09964999999</v>
      </c>
      <c r="J19" s="149"/>
      <c r="K19" s="149"/>
      <c r="L19" s="149"/>
      <c r="M19" s="149"/>
      <c r="N19" s="149"/>
      <c r="O19" s="149"/>
      <c r="P19" s="149"/>
      <c r="Q19" s="149"/>
      <c r="R19" s="149"/>
      <c r="S19" s="149"/>
      <c r="T19" s="149"/>
      <c r="U19" s="149"/>
      <c r="V19" s="149"/>
      <c r="W19" s="149"/>
    </row>
    <row r="20" spans="1:23">
      <c r="A20" s="259"/>
      <c r="B20" s="166">
        <f t="shared" si="0"/>
        <v>5</v>
      </c>
      <c r="C20" s="167">
        <f t="shared" si="1"/>
        <v>2022</v>
      </c>
      <c r="D20" s="193">
        <f t="shared" si="5"/>
        <v>340608.09964999999</v>
      </c>
      <c r="E20" s="183">
        <f t="shared" si="2"/>
        <v>0</v>
      </c>
      <c r="F20" s="180">
        <f t="shared" si="3"/>
        <v>23842.566975500002</v>
      </c>
      <c r="G20" s="180">
        <f t="shared" si="6"/>
        <v>364450.66662550002</v>
      </c>
      <c r="H20" s="183">
        <f t="shared" si="7"/>
        <v>26564</v>
      </c>
      <c r="I20" s="182">
        <f t="shared" si="4"/>
        <v>337886.66662550002</v>
      </c>
      <c r="J20" s="149"/>
      <c r="K20" s="149"/>
      <c r="L20" s="149"/>
      <c r="M20" s="149"/>
      <c r="N20" s="149"/>
      <c r="O20" s="149"/>
      <c r="P20" s="149"/>
      <c r="Q20" s="149"/>
      <c r="R20" s="149"/>
      <c r="S20" s="149"/>
      <c r="T20" s="149"/>
      <c r="U20" s="149"/>
      <c r="V20" s="149"/>
      <c r="W20" s="149"/>
    </row>
    <row r="21" spans="1:23">
      <c r="A21" s="259"/>
      <c r="B21" s="166">
        <f t="shared" si="0"/>
        <v>6</v>
      </c>
      <c r="C21" s="167">
        <f t="shared" si="1"/>
        <v>2023</v>
      </c>
      <c r="D21" s="193">
        <f t="shared" si="5"/>
        <v>337886.66662550002</v>
      </c>
      <c r="E21" s="183">
        <f t="shared" si="2"/>
        <v>0</v>
      </c>
      <c r="F21" s="180">
        <f t="shared" si="3"/>
        <v>23652.066663785004</v>
      </c>
      <c r="G21" s="180">
        <f t="shared" si="6"/>
        <v>361538.73328928504</v>
      </c>
      <c r="H21" s="183">
        <f t="shared" si="7"/>
        <v>26564</v>
      </c>
      <c r="I21" s="182">
        <f t="shared" si="4"/>
        <v>334974.73328928504</v>
      </c>
      <c r="J21" s="149"/>
      <c r="K21" s="149"/>
      <c r="L21" s="149"/>
      <c r="M21" s="149"/>
      <c r="N21" s="149"/>
      <c r="O21" s="149"/>
      <c r="P21" s="149"/>
      <c r="Q21" s="149"/>
      <c r="R21" s="149"/>
      <c r="S21" s="149"/>
      <c r="T21" s="149"/>
      <c r="U21" s="149"/>
      <c r="V21" s="149"/>
      <c r="W21" s="149"/>
    </row>
    <row r="22" spans="1:23">
      <c r="A22" s="259"/>
      <c r="B22" s="166">
        <f t="shared" si="0"/>
        <v>7</v>
      </c>
      <c r="C22" s="167">
        <f t="shared" si="1"/>
        <v>2024</v>
      </c>
      <c r="D22" s="193">
        <f t="shared" si="5"/>
        <v>334974.73328928504</v>
      </c>
      <c r="E22" s="183">
        <f t="shared" si="2"/>
        <v>0</v>
      </c>
      <c r="F22" s="180">
        <f t="shared" si="3"/>
        <v>23448.231330249953</v>
      </c>
      <c r="G22" s="180">
        <f t="shared" si="6"/>
        <v>358422.96461953502</v>
      </c>
      <c r="H22" s="183">
        <f t="shared" si="7"/>
        <v>26564</v>
      </c>
      <c r="I22" s="182">
        <f t="shared" si="4"/>
        <v>331858.96461953502</v>
      </c>
      <c r="J22" s="149"/>
      <c r="K22" s="149"/>
      <c r="L22" s="149"/>
      <c r="M22" s="149"/>
      <c r="N22" s="149"/>
      <c r="O22" s="149"/>
      <c r="P22" s="149"/>
      <c r="Q22" s="149"/>
      <c r="R22" s="149"/>
      <c r="S22" s="149"/>
      <c r="T22" s="149"/>
      <c r="U22" s="149"/>
      <c r="V22" s="149"/>
      <c r="W22" s="149"/>
    </row>
    <row r="23" spans="1:23">
      <c r="A23" s="259"/>
      <c r="B23" s="166">
        <f t="shared" si="0"/>
        <v>8</v>
      </c>
      <c r="C23" s="167">
        <f t="shared" si="1"/>
        <v>2025</v>
      </c>
      <c r="D23" s="193">
        <f t="shared" si="5"/>
        <v>331858.96461953502</v>
      </c>
      <c r="E23" s="183">
        <f t="shared" si="2"/>
        <v>0</v>
      </c>
      <c r="F23" s="180">
        <f t="shared" si="3"/>
        <v>23230.127523367453</v>
      </c>
      <c r="G23" s="180">
        <f t="shared" si="6"/>
        <v>355089.09214290249</v>
      </c>
      <c r="H23" s="183">
        <f t="shared" si="7"/>
        <v>26564</v>
      </c>
      <c r="I23" s="182">
        <f t="shared" si="4"/>
        <v>328525.09214290249</v>
      </c>
      <c r="J23" s="149"/>
      <c r="K23" s="149"/>
      <c r="L23" s="149"/>
      <c r="M23" s="149"/>
      <c r="N23" s="149"/>
      <c r="O23" s="149"/>
      <c r="P23" s="149"/>
      <c r="Q23" s="149"/>
      <c r="R23" s="149"/>
      <c r="S23" s="149"/>
      <c r="T23" s="149"/>
      <c r="U23" s="149"/>
      <c r="V23" s="149"/>
      <c r="W23" s="149"/>
    </row>
    <row r="24" spans="1:23">
      <c r="A24" s="259"/>
      <c r="B24" s="166">
        <f t="shared" si="0"/>
        <v>9</v>
      </c>
      <c r="C24" s="167">
        <f t="shared" si="1"/>
        <v>2026</v>
      </c>
      <c r="D24" s="193">
        <f t="shared" si="5"/>
        <v>328525.09214290249</v>
      </c>
      <c r="E24" s="183">
        <f t="shared" si="2"/>
        <v>0</v>
      </c>
      <c r="F24" s="180">
        <f t="shared" si="3"/>
        <v>22996.756450003177</v>
      </c>
      <c r="G24" s="180">
        <f t="shared" si="6"/>
        <v>351521.84859290568</v>
      </c>
      <c r="H24" s="183">
        <f t="shared" si="7"/>
        <v>26564</v>
      </c>
      <c r="I24" s="182">
        <f t="shared" si="4"/>
        <v>324957.84859290568</v>
      </c>
      <c r="J24" s="149"/>
      <c r="K24" s="149"/>
      <c r="L24" s="149"/>
      <c r="M24" s="149"/>
      <c r="N24" s="149"/>
      <c r="O24" s="149"/>
      <c r="P24" s="149"/>
      <c r="Q24" s="149"/>
      <c r="R24" s="149"/>
      <c r="S24" s="149"/>
      <c r="T24" s="149"/>
      <c r="U24" s="149"/>
      <c r="V24" s="149"/>
      <c r="W24" s="149"/>
    </row>
    <row r="25" spans="1:23">
      <c r="A25" s="259"/>
      <c r="B25" s="166">
        <f t="shared" si="0"/>
        <v>10</v>
      </c>
      <c r="C25" s="167">
        <f t="shared" si="1"/>
        <v>2027</v>
      </c>
      <c r="D25" s="193">
        <f t="shared" si="5"/>
        <v>324957.84859290568</v>
      </c>
      <c r="E25" s="183">
        <f t="shared" si="2"/>
        <v>0</v>
      </c>
      <c r="F25" s="180">
        <f t="shared" si="3"/>
        <v>22747.049401503398</v>
      </c>
      <c r="G25" s="180">
        <f t="shared" si="6"/>
        <v>347704.89799440908</v>
      </c>
      <c r="H25" s="183">
        <f t="shared" si="7"/>
        <v>26564</v>
      </c>
      <c r="I25" s="182">
        <f t="shared" si="4"/>
        <v>321140.89799440908</v>
      </c>
      <c r="J25" s="149"/>
      <c r="K25" s="149"/>
      <c r="L25" s="149"/>
      <c r="M25" s="149"/>
      <c r="N25" s="149"/>
      <c r="O25" s="149"/>
      <c r="P25" s="149"/>
      <c r="Q25" s="149"/>
      <c r="R25" s="149"/>
      <c r="S25" s="149"/>
      <c r="T25" s="149"/>
      <c r="U25" s="149"/>
      <c r="V25" s="149"/>
      <c r="W25" s="149"/>
    </row>
    <row r="26" spans="1:23">
      <c r="A26" s="259"/>
      <c r="B26" s="166">
        <f t="shared" si="0"/>
        <v>11</v>
      </c>
      <c r="C26" s="167">
        <f t="shared" si="1"/>
        <v>2028</v>
      </c>
      <c r="D26" s="193">
        <f t="shared" si="5"/>
        <v>321140.89799440908</v>
      </c>
      <c r="E26" s="183">
        <f t="shared" si="2"/>
        <v>0</v>
      </c>
      <c r="F26" s="180">
        <f t="shared" si="3"/>
        <v>22479.862859608638</v>
      </c>
      <c r="G26" s="180">
        <f t="shared" si="6"/>
        <v>343620.76085401775</v>
      </c>
      <c r="H26" s="183">
        <f t="shared" si="7"/>
        <v>26564</v>
      </c>
      <c r="I26" s="182">
        <f t="shared" si="4"/>
        <v>317056.76085401775</v>
      </c>
      <c r="J26" s="149"/>
      <c r="K26" s="149"/>
      <c r="L26" s="149"/>
      <c r="M26" s="149"/>
      <c r="N26" s="149"/>
      <c r="O26" s="149"/>
      <c r="P26" s="149"/>
      <c r="Q26" s="149"/>
      <c r="R26" s="149"/>
      <c r="S26" s="149"/>
      <c r="T26" s="149"/>
      <c r="U26" s="149"/>
      <c r="V26" s="149"/>
      <c r="W26" s="149"/>
    </row>
    <row r="27" spans="1:23">
      <c r="A27" s="259"/>
      <c r="B27" s="166">
        <f t="shared" si="0"/>
        <v>12</v>
      </c>
      <c r="C27" s="167">
        <f t="shared" si="1"/>
        <v>2029</v>
      </c>
      <c r="D27" s="193">
        <f t="shared" si="5"/>
        <v>317056.76085401775</v>
      </c>
      <c r="E27" s="183">
        <f t="shared" si="2"/>
        <v>0</v>
      </c>
      <c r="F27" s="180">
        <f t="shared" si="3"/>
        <v>22193.973259781244</v>
      </c>
      <c r="G27" s="180">
        <f t="shared" si="6"/>
        <v>339250.734113799</v>
      </c>
      <c r="H27" s="183">
        <f t="shared" si="7"/>
        <v>26564</v>
      </c>
      <c r="I27" s="182">
        <f t="shared" si="4"/>
        <v>312686.734113799</v>
      </c>
      <c r="J27" s="149"/>
      <c r="K27" s="149"/>
      <c r="L27" s="149"/>
      <c r="M27" s="149"/>
      <c r="N27" s="149"/>
      <c r="O27" s="149"/>
      <c r="P27" s="149"/>
      <c r="Q27" s="149"/>
      <c r="R27" s="149"/>
      <c r="S27" s="149"/>
      <c r="T27" s="149"/>
      <c r="U27" s="149"/>
      <c r="V27" s="149"/>
      <c r="W27" s="149"/>
    </row>
    <row r="28" spans="1:23">
      <c r="A28" s="259"/>
      <c r="B28" s="166">
        <f t="shared" si="0"/>
        <v>13</v>
      </c>
      <c r="C28" s="167">
        <f t="shared" si="1"/>
        <v>2030</v>
      </c>
      <c r="D28" s="193">
        <f t="shared" si="5"/>
        <v>312686.734113799</v>
      </c>
      <c r="E28" s="183">
        <f t="shared" si="2"/>
        <v>0</v>
      </c>
      <c r="F28" s="180">
        <f t="shared" si="3"/>
        <v>21888.071387965931</v>
      </c>
      <c r="G28" s="180">
        <f t="shared" si="6"/>
        <v>334574.80550176493</v>
      </c>
      <c r="H28" s="183">
        <f t="shared" si="7"/>
        <v>26564</v>
      </c>
      <c r="I28" s="182">
        <f t="shared" si="4"/>
        <v>308010.80550176493</v>
      </c>
      <c r="J28" s="149"/>
      <c r="K28" s="149"/>
      <c r="L28" s="149"/>
      <c r="M28" s="149"/>
      <c r="N28" s="149"/>
      <c r="O28" s="149"/>
      <c r="P28" s="149"/>
      <c r="Q28" s="149"/>
      <c r="R28" s="149"/>
      <c r="S28" s="149"/>
      <c r="T28" s="149"/>
      <c r="U28" s="149"/>
      <c r="V28" s="149"/>
      <c r="W28" s="149"/>
    </row>
    <row r="29" spans="1:23">
      <c r="A29" s="259"/>
      <c r="B29" s="166">
        <f t="shared" si="0"/>
        <v>14</v>
      </c>
      <c r="C29" s="167">
        <f t="shared" si="1"/>
        <v>2031</v>
      </c>
      <c r="D29" s="193">
        <f t="shared" si="5"/>
        <v>308010.80550176493</v>
      </c>
      <c r="E29" s="183">
        <f t="shared" si="2"/>
        <v>0</v>
      </c>
      <c r="F29" s="180">
        <f t="shared" si="3"/>
        <v>21560.756385123546</v>
      </c>
      <c r="G29" s="180">
        <f t="shared" si="6"/>
        <v>329571.56188688846</v>
      </c>
      <c r="H29" s="183">
        <f t="shared" si="7"/>
        <v>26564</v>
      </c>
      <c r="I29" s="182">
        <f t="shared" si="4"/>
        <v>303007.56188688846</v>
      </c>
      <c r="J29" s="149"/>
      <c r="K29" s="149"/>
      <c r="L29" s="149"/>
      <c r="M29" s="149"/>
      <c r="N29" s="149"/>
      <c r="O29" s="149"/>
      <c r="P29" s="149"/>
      <c r="Q29" s="149"/>
      <c r="R29" s="149"/>
      <c r="S29" s="149"/>
      <c r="T29" s="149"/>
      <c r="U29" s="149"/>
      <c r="V29" s="149"/>
      <c r="W29" s="149"/>
    </row>
    <row r="30" spans="1:23">
      <c r="A30" s="259"/>
      <c r="B30" s="166">
        <f t="shared" si="0"/>
        <v>15</v>
      </c>
      <c r="C30" s="167">
        <f t="shared" si="1"/>
        <v>2032</v>
      </c>
      <c r="D30" s="193">
        <f t="shared" si="5"/>
        <v>303007.56188688846</v>
      </c>
      <c r="E30" s="183">
        <f t="shared" si="2"/>
        <v>0</v>
      </c>
      <c r="F30" s="180">
        <f t="shared" si="3"/>
        <v>21210.529332082195</v>
      </c>
      <c r="G30" s="180">
        <f t="shared" si="6"/>
        <v>324218.09121897066</v>
      </c>
      <c r="H30" s="183">
        <f t="shared" si="7"/>
        <v>26564</v>
      </c>
      <c r="I30" s="182">
        <f t="shared" si="4"/>
        <v>297654.09121897066</v>
      </c>
      <c r="J30" s="149"/>
      <c r="K30" s="149"/>
      <c r="L30" s="149"/>
      <c r="M30" s="149"/>
      <c r="N30" s="149"/>
      <c r="O30" s="149"/>
      <c r="P30" s="149"/>
      <c r="Q30" s="149"/>
      <c r="R30" s="149"/>
      <c r="S30" s="149"/>
      <c r="T30" s="149"/>
      <c r="U30" s="149"/>
      <c r="V30" s="149"/>
      <c r="W30" s="149"/>
    </row>
    <row r="31" spans="1:23">
      <c r="A31" s="259"/>
      <c r="B31" s="166">
        <f t="shared" si="0"/>
        <v>16</v>
      </c>
      <c r="C31" s="167">
        <f t="shared" si="1"/>
        <v>2033</v>
      </c>
      <c r="D31" s="193">
        <f t="shared" si="5"/>
        <v>297654.09121897066</v>
      </c>
      <c r="E31" s="183">
        <f t="shared" si="2"/>
        <v>0</v>
      </c>
      <c r="F31" s="180">
        <f t="shared" si="3"/>
        <v>20835.786385327949</v>
      </c>
      <c r="G31" s="180">
        <f t="shared" si="6"/>
        <v>318489.87760429858</v>
      </c>
      <c r="H31" s="183">
        <f t="shared" si="7"/>
        <v>26564</v>
      </c>
      <c r="I31" s="182">
        <f t="shared" si="4"/>
        <v>291925.87760429858</v>
      </c>
      <c r="J31" s="149"/>
      <c r="K31" s="149"/>
      <c r="L31" s="149"/>
      <c r="M31" s="149"/>
      <c r="N31" s="149"/>
      <c r="O31" s="149"/>
      <c r="P31" s="149"/>
      <c r="Q31" s="149"/>
      <c r="R31" s="149"/>
      <c r="S31" s="149"/>
      <c r="T31" s="149"/>
      <c r="U31" s="149"/>
      <c r="V31" s="149"/>
      <c r="W31" s="149"/>
    </row>
    <row r="32" spans="1:23">
      <c r="A32" s="259"/>
      <c r="B32" s="166" t="e">
        <f t="shared" si="0"/>
        <v>#N/A</v>
      </c>
      <c r="C32" s="167" t="str">
        <f t="shared" si="1"/>
        <v/>
      </c>
      <c r="D32" s="193" t="str">
        <f t="shared" si="5"/>
        <v/>
      </c>
      <c r="E32" s="183">
        <f t="shared" si="2"/>
        <v>0</v>
      </c>
      <c r="F32" s="180" t="str">
        <f t="shared" si="3"/>
        <v/>
      </c>
      <c r="G32" s="180" t="str">
        <f t="shared" si="6"/>
        <v/>
      </c>
      <c r="H32" s="183" t="str">
        <f t="shared" si="7"/>
        <v/>
      </c>
      <c r="I32" s="182" t="str">
        <f t="shared" si="4"/>
        <v/>
      </c>
      <c r="J32" s="149"/>
      <c r="K32" s="149"/>
      <c r="L32" s="149"/>
      <c r="M32" s="149"/>
      <c r="N32" s="149"/>
      <c r="O32" s="149"/>
      <c r="P32" s="149"/>
      <c r="Q32" s="149"/>
      <c r="R32" s="149"/>
      <c r="S32" s="149"/>
      <c r="T32" s="149"/>
      <c r="U32" s="149"/>
      <c r="V32" s="149"/>
      <c r="W32" s="149"/>
    </row>
    <row r="33" spans="1:23">
      <c r="A33" s="259"/>
      <c r="B33" s="166" t="e">
        <f t="shared" si="0"/>
        <v>#N/A</v>
      </c>
      <c r="C33" s="167" t="str">
        <f t="shared" si="1"/>
        <v/>
      </c>
      <c r="D33" s="193" t="str">
        <f t="shared" si="5"/>
        <v/>
      </c>
      <c r="E33" s="183">
        <f t="shared" si="2"/>
        <v>0</v>
      </c>
      <c r="F33" s="180" t="str">
        <f t="shared" si="3"/>
        <v/>
      </c>
      <c r="G33" s="180" t="str">
        <f t="shared" si="6"/>
        <v/>
      </c>
      <c r="H33" s="183" t="str">
        <f t="shared" si="7"/>
        <v/>
      </c>
      <c r="I33" s="182" t="str">
        <f t="shared" si="4"/>
        <v/>
      </c>
      <c r="J33" s="149"/>
      <c r="K33" s="149"/>
      <c r="L33" s="149"/>
      <c r="M33" s="149"/>
      <c r="N33" s="149"/>
      <c r="O33" s="149"/>
      <c r="P33" s="149"/>
      <c r="Q33" s="149"/>
      <c r="R33" s="149"/>
      <c r="S33" s="149"/>
      <c r="T33" s="149"/>
      <c r="U33" s="149"/>
      <c r="V33" s="149"/>
      <c r="W33" s="149"/>
    </row>
    <row r="34" spans="1:23">
      <c r="A34" s="259"/>
      <c r="B34" s="166" t="e">
        <f t="shared" si="0"/>
        <v>#N/A</v>
      </c>
      <c r="C34" s="167" t="str">
        <f t="shared" si="1"/>
        <v/>
      </c>
      <c r="D34" s="193" t="str">
        <f t="shared" si="5"/>
        <v/>
      </c>
      <c r="E34" s="183" t="str">
        <f t="shared" si="2"/>
        <v/>
      </c>
      <c r="F34" s="180" t="str">
        <f t="shared" si="3"/>
        <v/>
      </c>
      <c r="G34" s="180" t="str">
        <f t="shared" si="6"/>
        <v/>
      </c>
      <c r="H34" s="183" t="str">
        <f t="shared" si="7"/>
        <v/>
      </c>
      <c r="I34" s="182" t="str">
        <f t="shared" si="4"/>
        <v/>
      </c>
      <c r="J34" s="149"/>
      <c r="K34" s="149"/>
      <c r="L34" s="149"/>
      <c r="M34" s="149"/>
      <c r="N34" s="149"/>
      <c r="O34" s="149"/>
      <c r="P34" s="149"/>
      <c r="Q34" s="149"/>
      <c r="R34" s="149"/>
      <c r="S34" s="149"/>
      <c r="T34" s="149"/>
      <c r="U34" s="149"/>
      <c r="V34" s="149"/>
      <c r="W34" s="149"/>
    </row>
    <row r="35" spans="1:23">
      <c r="A35" s="259"/>
      <c r="B35" s="166" t="e">
        <f t="shared" si="0"/>
        <v>#N/A</v>
      </c>
      <c r="C35" s="167" t="str">
        <f t="shared" si="1"/>
        <v/>
      </c>
      <c r="D35" s="193" t="str">
        <f t="shared" si="5"/>
        <v/>
      </c>
      <c r="E35" s="183" t="str">
        <f t="shared" si="2"/>
        <v/>
      </c>
      <c r="F35" s="180" t="str">
        <f t="shared" si="3"/>
        <v/>
      </c>
      <c r="G35" s="180" t="str">
        <f t="shared" si="6"/>
        <v/>
      </c>
      <c r="H35" s="183" t="str">
        <f t="shared" si="7"/>
        <v/>
      </c>
      <c r="I35" s="182" t="str">
        <f t="shared" si="4"/>
        <v/>
      </c>
      <c r="J35" s="149"/>
      <c r="K35" s="149"/>
      <c r="L35" s="149"/>
      <c r="M35" s="149"/>
      <c r="N35" s="149"/>
      <c r="O35" s="149"/>
      <c r="P35" s="149"/>
      <c r="Q35" s="149"/>
      <c r="R35" s="149"/>
      <c r="S35" s="149"/>
      <c r="T35" s="149"/>
      <c r="U35" s="149"/>
      <c r="V35" s="149"/>
      <c r="W35" s="149"/>
    </row>
    <row r="36" spans="1:23">
      <c r="A36" s="259"/>
      <c r="B36" s="166" t="e">
        <f t="shared" si="0"/>
        <v>#N/A</v>
      </c>
      <c r="C36" s="167" t="str">
        <f t="shared" si="1"/>
        <v/>
      </c>
      <c r="D36" s="193" t="str">
        <f t="shared" si="5"/>
        <v/>
      </c>
      <c r="E36" s="183" t="str">
        <f t="shared" si="2"/>
        <v/>
      </c>
      <c r="F36" s="180" t="str">
        <f t="shared" si="3"/>
        <v/>
      </c>
      <c r="G36" s="180" t="str">
        <f t="shared" si="6"/>
        <v/>
      </c>
      <c r="H36" s="183" t="str">
        <f t="shared" si="7"/>
        <v/>
      </c>
      <c r="I36" s="182" t="str">
        <f t="shared" si="4"/>
        <v/>
      </c>
      <c r="J36" s="149"/>
      <c r="K36" s="149"/>
      <c r="L36" s="149"/>
      <c r="M36" s="149"/>
      <c r="N36" s="149"/>
      <c r="O36" s="149"/>
      <c r="P36" s="149"/>
      <c r="Q36" s="149"/>
      <c r="R36" s="149"/>
      <c r="S36" s="149"/>
      <c r="T36" s="149"/>
      <c r="U36" s="149"/>
      <c r="V36" s="149"/>
      <c r="W36" s="149"/>
    </row>
    <row r="37" spans="1:23">
      <c r="A37" s="259"/>
      <c r="B37" s="166" t="e">
        <f t="shared" si="0"/>
        <v>#N/A</v>
      </c>
      <c r="C37" s="167" t="str">
        <f t="shared" si="1"/>
        <v/>
      </c>
      <c r="D37" s="193" t="str">
        <f t="shared" si="5"/>
        <v/>
      </c>
      <c r="E37" s="183" t="str">
        <f t="shared" si="2"/>
        <v/>
      </c>
      <c r="F37" s="180" t="str">
        <f t="shared" si="3"/>
        <v/>
      </c>
      <c r="G37" s="180" t="str">
        <f t="shared" si="6"/>
        <v/>
      </c>
      <c r="H37" s="183" t="str">
        <f t="shared" si="7"/>
        <v/>
      </c>
      <c r="I37" s="182" t="str">
        <f t="shared" si="4"/>
        <v/>
      </c>
      <c r="J37" s="149"/>
      <c r="K37" s="149"/>
      <c r="L37" s="149"/>
      <c r="M37" s="149"/>
      <c r="N37" s="149"/>
      <c r="O37" s="149"/>
      <c r="P37" s="149"/>
      <c r="Q37" s="149"/>
      <c r="R37" s="149"/>
      <c r="S37" s="149"/>
      <c r="T37" s="149"/>
      <c r="U37" s="149"/>
      <c r="V37" s="149"/>
      <c r="W37" s="149"/>
    </row>
    <row r="38" spans="1:23">
      <c r="A38" s="259"/>
      <c r="B38" s="166" t="e">
        <f t="shared" si="0"/>
        <v>#N/A</v>
      </c>
      <c r="C38" s="167" t="str">
        <f t="shared" si="1"/>
        <v/>
      </c>
      <c r="D38" s="193" t="str">
        <f t="shared" si="5"/>
        <v/>
      </c>
      <c r="E38" s="183" t="str">
        <f t="shared" si="2"/>
        <v/>
      </c>
      <c r="F38" s="180" t="str">
        <f t="shared" si="3"/>
        <v/>
      </c>
      <c r="G38" s="180" t="str">
        <f t="shared" si="6"/>
        <v/>
      </c>
      <c r="H38" s="183" t="str">
        <f t="shared" si="7"/>
        <v/>
      </c>
      <c r="I38" s="182" t="str">
        <f t="shared" si="4"/>
        <v/>
      </c>
      <c r="J38" s="149"/>
      <c r="K38" s="149"/>
      <c r="L38" s="149"/>
      <c r="M38" s="149"/>
      <c r="N38" s="149"/>
      <c r="O38" s="149"/>
      <c r="P38" s="149"/>
      <c r="Q38" s="149"/>
      <c r="R38" s="149"/>
      <c r="S38" s="149"/>
      <c r="T38" s="149"/>
      <c r="U38" s="149"/>
      <c r="V38" s="149"/>
      <c r="W38" s="149"/>
    </row>
    <row r="39" spans="1:23">
      <c r="A39" s="259"/>
      <c r="B39" s="166" t="e">
        <f t="shared" si="0"/>
        <v>#N/A</v>
      </c>
      <c r="C39" s="167" t="str">
        <f t="shared" si="1"/>
        <v/>
      </c>
      <c r="D39" s="193" t="str">
        <f t="shared" si="5"/>
        <v/>
      </c>
      <c r="E39" s="183" t="str">
        <f t="shared" si="2"/>
        <v/>
      </c>
      <c r="F39" s="180" t="str">
        <f t="shared" si="3"/>
        <v/>
      </c>
      <c r="G39" s="180" t="str">
        <f t="shared" si="6"/>
        <v/>
      </c>
      <c r="H39" s="183" t="str">
        <f t="shared" si="7"/>
        <v/>
      </c>
      <c r="I39" s="182" t="str">
        <f t="shared" si="4"/>
        <v/>
      </c>
      <c r="J39" s="149"/>
      <c r="K39" s="149"/>
      <c r="L39" s="149"/>
      <c r="M39" s="149"/>
      <c r="N39" s="149"/>
      <c r="O39" s="149"/>
      <c r="P39" s="149"/>
      <c r="Q39" s="149"/>
      <c r="R39" s="149"/>
      <c r="S39" s="149"/>
      <c r="T39" s="149"/>
      <c r="U39" s="149"/>
      <c r="V39" s="149"/>
      <c r="W39" s="149"/>
    </row>
    <row r="40" spans="1:23">
      <c r="A40" s="259"/>
      <c r="B40" s="166" t="e">
        <f t="shared" si="0"/>
        <v>#N/A</v>
      </c>
      <c r="C40" s="167" t="str">
        <f t="shared" si="1"/>
        <v/>
      </c>
      <c r="D40" s="193" t="str">
        <f t="shared" si="5"/>
        <v/>
      </c>
      <c r="E40" s="183" t="str">
        <f t="shared" si="2"/>
        <v/>
      </c>
      <c r="F40" s="180" t="str">
        <f t="shared" si="3"/>
        <v/>
      </c>
      <c r="G40" s="180" t="str">
        <f t="shared" si="6"/>
        <v/>
      </c>
      <c r="H40" s="183" t="str">
        <f t="shared" si="7"/>
        <v/>
      </c>
      <c r="I40" s="182" t="str">
        <f t="shared" si="4"/>
        <v/>
      </c>
      <c r="J40" s="149"/>
      <c r="K40" s="149"/>
      <c r="L40" s="149"/>
      <c r="M40" s="149"/>
      <c r="N40" s="149"/>
      <c r="O40" s="149"/>
      <c r="P40" s="149"/>
      <c r="Q40" s="149"/>
      <c r="R40" s="149"/>
      <c r="S40" s="149"/>
      <c r="T40" s="149"/>
      <c r="U40" s="149"/>
      <c r="V40" s="149"/>
      <c r="W40" s="149"/>
    </row>
    <row r="41" spans="1:23">
      <c r="A41" s="259"/>
      <c r="B41" s="166" t="e">
        <f t="shared" si="0"/>
        <v>#N/A</v>
      </c>
      <c r="C41" s="167" t="str">
        <f t="shared" si="1"/>
        <v/>
      </c>
      <c r="D41" s="193" t="str">
        <f t="shared" si="5"/>
        <v/>
      </c>
      <c r="E41" s="183" t="str">
        <f>IF(ISERROR(B39),"",IF(B39&lt;$I$3-1,E40,""))</f>
        <v/>
      </c>
      <c r="F41" s="180" t="str">
        <f t="shared" si="3"/>
        <v/>
      </c>
      <c r="G41" s="180" t="str">
        <f t="shared" si="6"/>
        <v/>
      </c>
      <c r="H41" s="183" t="str">
        <f t="shared" si="7"/>
        <v/>
      </c>
      <c r="I41" s="182" t="str">
        <f t="shared" si="4"/>
        <v/>
      </c>
      <c r="J41" s="149"/>
      <c r="K41" s="149"/>
      <c r="L41" s="149"/>
      <c r="M41" s="149"/>
      <c r="N41" s="149"/>
      <c r="O41" s="149"/>
      <c r="P41" s="149"/>
      <c r="Q41" s="149"/>
      <c r="R41" s="149"/>
      <c r="S41" s="149"/>
      <c r="T41" s="149"/>
      <c r="U41" s="149"/>
      <c r="V41" s="149"/>
      <c r="W41" s="149"/>
    </row>
    <row r="42" spans="1:23">
      <c r="A42" s="259"/>
      <c r="B42" s="166" t="e">
        <f t="shared" si="0"/>
        <v>#N/A</v>
      </c>
      <c r="C42" s="167" t="str">
        <f t="shared" si="1"/>
        <v/>
      </c>
      <c r="D42" s="193" t="str">
        <f t="shared" si="5"/>
        <v/>
      </c>
      <c r="E42" s="183" t="str">
        <f>IF(ISERROR(B40),"",IF(B40&lt;$I$3-1,E41,""))</f>
        <v/>
      </c>
      <c r="F42" s="180" t="str">
        <f t="shared" si="3"/>
        <v/>
      </c>
      <c r="G42" s="180" t="str">
        <f t="shared" si="6"/>
        <v/>
      </c>
      <c r="H42" s="183" t="str">
        <f t="shared" si="7"/>
        <v/>
      </c>
      <c r="I42" s="182" t="str">
        <f t="shared" si="4"/>
        <v/>
      </c>
      <c r="J42" s="149"/>
      <c r="K42" s="149"/>
      <c r="L42" s="149"/>
      <c r="M42" s="149"/>
      <c r="N42" s="149"/>
      <c r="O42" s="149"/>
      <c r="P42" s="149"/>
      <c r="Q42" s="149"/>
      <c r="R42" s="149"/>
      <c r="S42" s="149"/>
      <c r="T42" s="149"/>
      <c r="U42" s="149"/>
      <c r="V42" s="149"/>
      <c r="W42" s="149"/>
    </row>
    <row r="43" spans="1:23">
      <c r="A43" s="259"/>
      <c r="B43" s="166" t="e">
        <f t="shared" si="0"/>
        <v>#N/A</v>
      </c>
      <c r="C43" s="167" t="str">
        <f t="shared" si="1"/>
        <v/>
      </c>
      <c r="D43" s="193" t="str">
        <f t="shared" si="5"/>
        <v/>
      </c>
      <c r="E43" s="183" t="str">
        <f t="shared" ref="E43:E50" si="8">IF(ISERROR(B41),"",IF(B41&lt;$I$3-1,E42,0))</f>
        <v/>
      </c>
      <c r="F43" s="180" t="str">
        <f t="shared" si="3"/>
        <v/>
      </c>
      <c r="G43" s="180" t="str">
        <f t="shared" si="6"/>
        <v/>
      </c>
      <c r="H43" s="183" t="str">
        <f t="shared" si="7"/>
        <v/>
      </c>
      <c r="I43" s="182" t="str">
        <f t="shared" si="4"/>
        <v/>
      </c>
      <c r="J43" s="149"/>
      <c r="K43" s="149"/>
      <c r="L43" s="149"/>
      <c r="M43" s="149"/>
      <c r="N43" s="149"/>
      <c r="O43" s="149"/>
      <c r="P43" s="149"/>
      <c r="Q43" s="149"/>
      <c r="R43" s="149"/>
      <c r="S43" s="149"/>
      <c r="T43" s="149"/>
      <c r="U43" s="149"/>
      <c r="V43" s="149"/>
      <c r="W43" s="149"/>
    </row>
    <row r="44" spans="1:23">
      <c r="A44" s="259"/>
      <c r="B44" s="166" t="e">
        <f t="shared" si="0"/>
        <v>#N/A</v>
      </c>
      <c r="C44" s="167" t="str">
        <f t="shared" si="1"/>
        <v/>
      </c>
      <c r="D44" s="193" t="str">
        <f t="shared" si="5"/>
        <v/>
      </c>
      <c r="E44" s="183" t="str">
        <f t="shared" si="8"/>
        <v/>
      </c>
      <c r="F44" s="180" t="str">
        <f t="shared" si="3"/>
        <v/>
      </c>
      <c r="G44" s="180" t="str">
        <f t="shared" si="6"/>
        <v/>
      </c>
      <c r="H44" s="183" t="str">
        <f t="shared" si="7"/>
        <v/>
      </c>
      <c r="I44" s="182" t="str">
        <f t="shared" si="4"/>
        <v/>
      </c>
      <c r="J44" s="149"/>
      <c r="K44" s="149"/>
      <c r="L44" s="149"/>
      <c r="M44" s="149"/>
      <c r="N44" s="149"/>
      <c r="O44" s="149"/>
      <c r="P44" s="149"/>
      <c r="Q44" s="149"/>
      <c r="R44" s="149"/>
      <c r="S44" s="149"/>
      <c r="T44" s="149"/>
      <c r="U44" s="149"/>
      <c r="V44" s="149"/>
      <c r="W44" s="149"/>
    </row>
    <row r="45" spans="1:23">
      <c r="A45" s="259"/>
      <c r="B45" s="166" t="e">
        <f t="shared" si="0"/>
        <v>#N/A</v>
      </c>
      <c r="C45" s="167" t="str">
        <f t="shared" si="1"/>
        <v/>
      </c>
      <c r="D45" s="193" t="str">
        <f t="shared" si="5"/>
        <v/>
      </c>
      <c r="E45" s="183" t="str">
        <f t="shared" si="8"/>
        <v/>
      </c>
      <c r="F45" s="180" t="str">
        <f t="shared" si="3"/>
        <v/>
      </c>
      <c r="G45" s="180" t="str">
        <f t="shared" si="6"/>
        <v/>
      </c>
      <c r="H45" s="183" t="str">
        <f t="shared" si="7"/>
        <v/>
      </c>
      <c r="I45" s="182" t="str">
        <f t="shared" si="4"/>
        <v/>
      </c>
      <c r="J45" s="149"/>
      <c r="K45" s="149"/>
      <c r="L45" s="149"/>
      <c r="M45" s="149"/>
      <c r="N45" s="149"/>
      <c r="O45" s="149"/>
      <c r="P45" s="149"/>
      <c r="Q45" s="149"/>
      <c r="R45" s="149"/>
      <c r="S45" s="149"/>
      <c r="T45" s="149"/>
      <c r="U45" s="149"/>
      <c r="V45" s="149"/>
      <c r="W45" s="149"/>
    </row>
    <row r="46" spans="1:23">
      <c r="A46" s="259"/>
      <c r="B46" s="166" t="e">
        <f t="shared" si="0"/>
        <v>#N/A</v>
      </c>
      <c r="C46" s="167" t="str">
        <f t="shared" si="1"/>
        <v/>
      </c>
      <c r="D46" s="193" t="str">
        <f t="shared" si="5"/>
        <v/>
      </c>
      <c r="E46" s="183" t="str">
        <f t="shared" si="8"/>
        <v/>
      </c>
      <c r="F46" s="180" t="str">
        <f t="shared" si="3"/>
        <v/>
      </c>
      <c r="G46" s="180" t="str">
        <f t="shared" si="6"/>
        <v/>
      </c>
      <c r="H46" s="183" t="str">
        <f t="shared" si="7"/>
        <v/>
      </c>
      <c r="I46" s="182" t="str">
        <f t="shared" si="4"/>
        <v/>
      </c>
      <c r="J46" s="149"/>
      <c r="K46" s="149"/>
      <c r="L46" s="149"/>
      <c r="M46" s="149"/>
      <c r="N46" s="149"/>
      <c r="O46" s="149"/>
      <c r="P46" s="149"/>
      <c r="Q46" s="149"/>
      <c r="R46" s="149"/>
      <c r="S46" s="149"/>
      <c r="T46" s="149"/>
      <c r="U46" s="149"/>
      <c r="V46" s="149"/>
      <c r="W46" s="149"/>
    </row>
    <row r="47" spans="1:23">
      <c r="A47" s="259"/>
      <c r="B47" s="166" t="e">
        <f t="shared" si="0"/>
        <v>#N/A</v>
      </c>
      <c r="C47" s="167" t="str">
        <f t="shared" si="1"/>
        <v/>
      </c>
      <c r="D47" s="193" t="str">
        <f t="shared" si="5"/>
        <v/>
      </c>
      <c r="E47" s="183" t="str">
        <f t="shared" si="8"/>
        <v/>
      </c>
      <c r="F47" s="180" t="str">
        <f t="shared" si="3"/>
        <v/>
      </c>
      <c r="G47" s="180" t="str">
        <f t="shared" si="6"/>
        <v/>
      </c>
      <c r="H47" s="183" t="str">
        <f t="shared" si="7"/>
        <v/>
      </c>
      <c r="I47" s="182" t="str">
        <f t="shared" si="4"/>
        <v/>
      </c>
      <c r="J47" s="149"/>
      <c r="K47" s="149"/>
      <c r="L47" s="149"/>
      <c r="M47" s="149"/>
      <c r="N47" s="149"/>
      <c r="O47" s="149"/>
      <c r="P47" s="149"/>
      <c r="Q47" s="149"/>
      <c r="R47" s="149"/>
      <c r="S47" s="149"/>
      <c r="T47" s="149"/>
      <c r="U47" s="149"/>
      <c r="V47" s="149"/>
      <c r="W47" s="149"/>
    </row>
    <row r="48" spans="1:23">
      <c r="A48" s="259"/>
      <c r="B48" s="166" t="e">
        <f t="shared" si="0"/>
        <v>#N/A</v>
      </c>
      <c r="C48" s="167" t="str">
        <f t="shared" si="1"/>
        <v/>
      </c>
      <c r="D48" s="193" t="str">
        <f t="shared" si="5"/>
        <v/>
      </c>
      <c r="E48" s="183" t="str">
        <f t="shared" si="8"/>
        <v/>
      </c>
      <c r="F48" s="180" t="str">
        <f t="shared" si="3"/>
        <v/>
      </c>
      <c r="G48" s="180" t="str">
        <f t="shared" si="6"/>
        <v/>
      </c>
      <c r="H48" s="183" t="str">
        <f t="shared" si="7"/>
        <v/>
      </c>
      <c r="I48" s="182" t="str">
        <f t="shared" si="4"/>
        <v/>
      </c>
      <c r="J48" s="149"/>
      <c r="K48" s="149"/>
      <c r="L48" s="149"/>
      <c r="M48" s="149"/>
      <c r="N48" s="149"/>
      <c r="O48" s="149"/>
      <c r="P48" s="149"/>
      <c r="Q48" s="149"/>
      <c r="R48" s="149"/>
      <c r="S48" s="149"/>
      <c r="T48" s="149"/>
      <c r="U48" s="149"/>
      <c r="V48" s="149"/>
      <c r="W48" s="149"/>
    </row>
    <row r="49" spans="1:23">
      <c r="A49" s="259"/>
      <c r="B49" s="166" t="e">
        <f t="shared" si="0"/>
        <v>#N/A</v>
      </c>
      <c r="C49" s="167" t="str">
        <f t="shared" si="1"/>
        <v/>
      </c>
      <c r="D49" s="193" t="str">
        <f t="shared" si="5"/>
        <v/>
      </c>
      <c r="E49" s="183" t="str">
        <f t="shared" si="8"/>
        <v/>
      </c>
      <c r="F49" s="180" t="str">
        <f t="shared" si="3"/>
        <v/>
      </c>
      <c r="G49" s="180" t="str">
        <f t="shared" si="6"/>
        <v/>
      </c>
      <c r="H49" s="183" t="str">
        <f t="shared" si="7"/>
        <v/>
      </c>
      <c r="I49" s="182" t="str">
        <f t="shared" si="4"/>
        <v/>
      </c>
      <c r="J49" s="149"/>
      <c r="K49" s="149"/>
      <c r="L49" s="149"/>
      <c r="M49" s="149"/>
      <c r="N49" s="149"/>
      <c r="O49" s="149"/>
      <c r="P49" s="149"/>
      <c r="Q49" s="149"/>
      <c r="R49" s="149"/>
      <c r="S49" s="149"/>
      <c r="T49" s="149"/>
      <c r="U49" s="149"/>
      <c r="V49" s="149"/>
      <c r="W49" s="149"/>
    </row>
    <row r="50" spans="1:23" ht="15.75" thickBot="1">
      <c r="A50" s="260"/>
      <c r="B50" s="168" t="e">
        <f t="shared" si="0"/>
        <v>#N/A</v>
      </c>
      <c r="C50" s="169" t="str">
        <f t="shared" si="1"/>
        <v/>
      </c>
      <c r="D50" s="194" t="str">
        <f t="shared" si="5"/>
        <v/>
      </c>
      <c r="E50" s="185" t="str">
        <f t="shared" si="8"/>
        <v/>
      </c>
      <c r="F50" s="184" t="str">
        <f t="shared" si="3"/>
        <v/>
      </c>
      <c r="G50" s="184" t="str">
        <f t="shared" si="6"/>
        <v/>
      </c>
      <c r="H50" s="185" t="str">
        <f t="shared" si="7"/>
        <v/>
      </c>
      <c r="I50" s="186" t="str">
        <f t="shared" si="4"/>
        <v/>
      </c>
      <c r="J50" s="149"/>
      <c r="K50" s="149"/>
      <c r="L50" s="149"/>
      <c r="M50" s="149"/>
      <c r="N50" s="149"/>
      <c r="O50" s="149"/>
      <c r="P50" s="149"/>
      <c r="Q50" s="149"/>
      <c r="R50" s="149"/>
      <c r="S50" s="149"/>
      <c r="T50" s="149"/>
      <c r="U50" s="149"/>
      <c r="V50" s="149"/>
      <c r="W50" s="149"/>
    </row>
  </sheetData>
  <sheetProtection sheet="1" objects="1" scenarios="1"/>
  <protectedRanges>
    <protectedRange sqref="E16" name="Range6"/>
    <protectedRange sqref="D6:D7" name="Range4"/>
    <protectedRange sqref="G1:G3" name="Range2"/>
    <protectedRange sqref="C3:E3" name="Range1"/>
    <protectedRange sqref="I1:I3" name="Range3"/>
    <protectedRange sqref="C16" name="Range5"/>
  </protectedRanges>
  <mergeCells count="27">
    <mergeCell ref="F9:G9"/>
    <mergeCell ref="F10:H10"/>
    <mergeCell ref="A8:C8"/>
    <mergeCell ref="A1:E2"/>
    <mergeCell ref="A3:B3"/>
    <mergeCell ref="C3:E3"/>
    <mergeCell ref="A5:D5"/>
    <mergeCell ref="A4:I4"/>
    <mergeCell ref="F5:I5"/>
    <mergeCell ref="F6:F7"/>
    <mergeCell ref="F8:I8"/>
    <mergeCell ref="A14:A50"/>
    <mergeCell ref="A13:B13"/>
    <mergeCell ref="H13:I13"/>
    <mergeCell ref="E5:E7"/>
    <mergeCell ref="E8:E9"/>
    <mergeCell ref="E10:E11"/>
    <mergeCell ref="E12:I12"/>
    <mergeCell ref="I6:I7"/>
    <mergeCell ref="F11:H11"/>
    <mergeCell ref="A9:D9"/>
    <mergeCell ref="C13:F13"/>
    <mergeCell ref="A10:C10"/>
    <mergeCell ref="A11:C11"/>
    <mergeCell ref="A12:C12"/>
    <mergeCell ref="A6:C6"/>
    <mergeCell ref="A7:C7"/>
  </mergeCells>
  <printOptions horizontalCentered="1"/>
  <pageMargins left="0.11811023622047245" right="0.11811023622047245" top="0.35433070866141736" bottom="0.35433070866141736" header="0.31496062992125984" footer="0.31496062992125984"/>
  <pageSetup paperSize="9" orientation="portrait" horizontalDpi="300" verticalDpi="300" r:id="rId1"/>
</worksheet>
</file>

<file path=xl/worksheets/sheet3.xml><?xml version="1.0" encoding="utf-8"?>
<worksheet xmlns="http://schemas.openxmlformats.org/spreadsheetml/2006/main" xmlns:r="http://schemas.openxmlformats.org/officeDocument/2006/relationships">
  <dimension ref="A1:J58"/>
  <sheetViews>
    <sheetView workbookViewId="0">
      <pane ySplit="7" topLeftCell="A9" activePane="bottomLeft" state="frozen"/>
      <selection pane="bottomLeft" activeCell="I10" sqref="I10"/>
    </sheetView>
  </sheetViews>
  <sheetFormatPr defaultRowHeight="15"/>
  <cols>
    <col min="3" max="3" width="12" bestFit="1" customWidth="1"/>
    <col min="4" max="4" width="13" customWidth="1"/>
    <col min="5" max="5" width="10.42578125" customWidth="1"/>
    <col min="6" max="6" width="16.42578125" bestFit="1" customWidth="1"/>
    <col min="7" max="7" width="13.42578125" bestFit="1" customWidth="1"/>
    <col min="8" max="8" width="14.7109375" bestFit="1" customWidth="1"/>
    <col min="10" max="10" width="9.140625" hidden="1" customWidth="1"/>
  </cols>
  <sheetData>
    <row r="1" spans="1:10" ht="15" customHeight="1">
      <c r="A1" s="321" t="s">
        <v>32</v>
      </c>
      <c r="B1" s="322"/>
      <c r="C1" s="322"/>
      <c r="D1" s="322"/>
      <c r="E1" s="322"/>
      <c r="F1" s="322"/>
      <c r="G1" s="29" t="s">
        <v>20</v>
      </c>
      <c r="H1" s="30">
        <v>7.0000000000000007E-2</v>
      </c>
    </row>
    <row r="2" spans="1:10" ht="15" customHeight="1">
      <c r="A2" s="323"/>
      <c r="B2" s="324"/>
      <c r="C2" s="324"/>
      <c r="D2" s="324"/>
      <c r="E2" s="324"/>
      <c r="F2" s="324"/>
      <c r="G2" s="326" t="s">
        <v>11</v>
      </c>
      <c r="H2" s="326"/>
    </row>
    <row r="3" spans="1:10">
      <c r="A3" s="31" t="s">
        <v>0</v>
      </c>
      <c r="B3" s="32">
        <v>17</v>
      </c>
      <c r="C3" s="325" t="s">
        <v>10</v>
      </c>
      <c r="D3" s="325"/>
      <c r="E3" s="325"/>
      <c r="F3" s="33">
        <f>SUM(G9:G50)</f>
        <v>206204</v>
      </c>
      <c r="G3" s="327" t="s">
        <v>33</v>
      </c>
      <c r="H3" s="328"/>
    </row>
    <row r="4" spans="1:10">
      <c r="A4" s="31" t="s">
        <v>29</v>
      </c>
      <c r="B4" s="32">
        <v>3</v>
      </c>
      <c r="C4" s="325" t="s">
        <v>5</v>
      </c>
      <c r="D4" s="325"/>
      <c r="E4" s="325"/>
      <c r="F4" s="33">
        <f>SUM(D9:D58)</f>
        <v>150000</v>
      </c>
      <c r="G4" s="329"/>
      <c r="H4" s="330"/>
    </row>
    <row r="5" spans="1:10">
      <c r="A5" s="34"/>
      <c r="B5" s="35"/>
      <c r="C5" s="325" t="s">
        <v>28</v>
      </c>
      <c r="D5" s="325"/>
      <c r="E5" s="325"/>
      <c r="F5" s="33">
        <f>F3-F4</f>
        <v>56204</v>
      </c>
      <c r="G5" s="36" t="s">
        <v>14</v>
      </c>
      <c r="H5" s="119">
        <f ca="1">OFFSET(F7,B3+1,0,1,1)</f>
        <v>12065.489514234911</v>
      </c>
    </row>
    <row r="6" spans="1:10" ht="15" customHeight="1">
      <c r="A6" s="318" t="s">
        <v>18</v>
      </c>
      <c r="B6" s="319"/>
      <c r="C6" s="319"/>
      <c r="D6" s="319"/>
      <c r="E6" s="319"/>
      <c r="F6" s="319"/>
      <c r="G6" s="319"/>
      <c r="H6" s="320"/>
    </row>
    <row r="7" spans="1:10" ht="31.5" customHeight="1">
      <c r="A7" s="37" t="s">
        <v>0</v>
      </c>
      <c r="B7" s="37" t="s">
        <v>9</v>
      </c>
      <c r="C7" s="37" t="s">
        <v>26</v>
      </c>
      <c r="D7" s="37" t="s">
        <v>27</v>
      </c>
      <c r="E7" s="37" t="s">
        <v>1</v>
      </c>
      <c r="F7" s="37" t="s">
        <v>2</v>
      </c>
      <c r="G7" s="37" t="s">
        <v>3</v>
      </c>
      <c r="H7" s="37" t="s">
        <v>4</v>
      </c>
      <c r="J7" s="6">
        <v>0.06</v>
      </c>
    </row>
    <row r="8" spans="1:10" hidden="1">
      <c r="A8" s="38"/>
      <c r="B8" s="39"/>
      <c r="C8" s="39"/>
      <c r="D8" s="39"/>
      <c r="E8" s="39"/>
      <c r="F8" s="39"/>
      <c r="G8" s="39"/>
      <c r="H8" s="40"/>
      <c r="J8" s="6"/>
    </row>
    <row r="9" spans="1:10">
      <c r="A9" s="41">
        <v>1</v>
      </c>
      <c r="B9" s="42">
        <v>2018</v>
      </c>
      <c r="C9" s="43">
        <v>0</v>
      </c>
      <c r="D9" s="44">
        <v>50000</v>
      </c>
      <c r="E9" s="43">
        <f>(C9+D9)*$H$1</f>
        <v>3500.0000000000005</v>
      </c>
      <c r="F9" s="43">
        <f>C9+D9+E9</f>
        <v>53500</v>
      </c>
      <c r="G9" s="44">
        <v>16707</v>
      </c>
      <c r="H9" s="45">
        <f>F9-G9</f>
        <v>36793</v>
      </c>
      <c r="J9" s="6">
        <v>6.5000000000000002E-2</v>
      </c>
    </row>
    <row r="10" spans="1:10">
      <c r="A10" s="41">
        <v>2</v>
      </c>
      <c r="B10" s="46">
        <f>IF(ISERROR(A10),"",IF(A10&lt;$B$3,B9+1,""))</f>
        <v>2019</v>
      </c>
      <c r="C10" s="43">
        <f>IF(ISERROR(A10),"",IF(A10&lt;$B$3+1,H9,""))</f>
        <v>36793</v>
      </c>
      <c r="D10" s="43">
        <f>IF(ISERROR(A10),"",IF(A10&lt;$B$4+1,D9,0))</f>
        <v>50000</v>
      </c>
      <c r="E10" s="43">
        <f>IF(ISERROR(A10),"",IF(A10&lt;$B$3+1,C10*$H$1,""))</f>
        <v>2575.5100000000002</v>
      </c>
      <c r="F10" s="43">
        <f>IF(ISERROR(A10),"",IF(A10&lt;$B$3+1,C10+D10+E10,""))</f>
        <v>89368.51</v>
      </c>
      <c r="G10" s="44">
        <v>16707</v>
      </c>
      <c r="H10" s="45">
        <f>IF(ISERROR(A10),"",IF(A10&lt;$B$3+1,F10-G10,""))</f>
        <v>72661.509999999995</v>
      </c>
      <c r="J10" s="6">
        <v>7.0000000000000007E-2</v>
      </c>
    </row>
    <row r="11" spans="1:10">
      <c r="A11" s="41">
        <v>3</v>
      </c>
      <c r="B11" s="46">
        <f>IF(ISERROR(A11),"",IF(A11&lt;$B$3+1,B10+1,""))</f>
        <v>2020</v>
      </c>
      <c r="C11" s="43">
        <f t="shared" ref="C11:C58" si="0">IF(ISERROR(A11),"",IF(A11&lt;$B$3+1,H10,""))</f>
        <v>72661.509999999995</v>
      </c>
      <c r="D11" s="43">
        <f t="shared" ref="D11:D58" si="1">IF(ISERROR(A11),"",IF(A11&lt;$B$4+1,D10,0))</f>
        <v>50000</v>
      </c>
      <c r="E11" s="43">
        <f t="shared" ref="E11:E58" si="2">IF(ISERROR(A11),"",IF(A11&lt;$B$3+1,C11*$H$1,""))</f>
        <v>5086.3056999999999</v>
      </c>
      <c r="F11" s="43">
        <f t="shared" ref="F11:F58" si="3">IF(ISERROR(A11),"",IF(A11&lt;$B$3+1,C11+D11+E11,""))</f>
        <v>127747.81569999999</v>
      </c>
      <c r="G11" s="44">
        <v>16707</v>
      </c>
      <c r="H11" s="45">
        <f t="shared" ref="H11:H58" si="4">IF(ISERROR(A11),"",IF(A11&lt;$B$3+1,F11-G11,""))</f>
        <v>111040.81569999999</v>
      </c>
      <c r="J11" s="6">
        <v>7.4999999999999997E-2</v>
      </c>
    </row>
    <row r="12" spans="1:10">
      <c r="A12" s="41">
        <v>4</v>
      </c>
      <c r="B12" s="46">
        <f t="shared" ref="B12:B24" si="5">IF(ISERROR(A12),"",IF(A12&lt;$B$3+1,B11+1,""))</f>
        <v>2021</v>
      </c>
      <c r="C12" s="43">
        <f t="shared" si="0"/>
        <v>111040.81569999999</v>
      </c>
      <c r="D12" s="43">
        <f t="shared" si="1"/>
        <v>0</v>
      </c>
      <c r="E12" s="43">
        <f t="shared" si="2"/>
        <v>7772.8570989999998</v>
      </c>
      <c r="F12" s="43">
        <f t="shared" si="3"/>
        <v>118813.67279899999</v>
      </c>
      <c r="G12" s="44">
        <v>16707</v>
      </c>
      <c r="H12" s="45">
        <f t="shared" si="4"/>
        <v>102106.67279899999</v>
      </c>
      <c r="J12" s="6">
        <v>0.08</v>
      </c>
    </row>
    <row r="13" spans="1:10">
      <c r="A13" s="41">
        <v>5</v>
      </c>
      <c r="B13" s="46">
        <f t="shared" si="5"/>
        <v>2022</v>
      </c>
      <c r="C13" s="43">
        <f t="shared" si="0"/>
        <v>102106.67279899999</v>
      </c>
      <c r="D13" s="43">
        <f t="shared" si="1"/>
        <v>0</v>
      </c>
      <c r="E13" s="43">
        <f t="shared" si="2"/>
        <v>7147.4670959300001</v>
      </c>
      <c r="F13" s="43">
        <f t="shared" si="3"/>
        <v>109254.13989492999</v>
      </c>
      <c r="G13" s="44">
        <v>16707</v>
      </c>
      <c r="H13" s="45">
        <f t="shared" si="4"/>
        <v>92547.139894929991</v>
      </c>
      <c r="J13" s="6">
        <v>8.5000000000000006E-2</v>
      </c>
    </row>
    <row r="14" spans="1:10">
      <c r="A14" s="41">
        <v>6</v>
      </c>
      <c r="B14" s="46">
        <f t="shared" si="5"/>
        <v>2023</v>
      </c>
      <c r="C14" s="43">
        <f t="shared" si="0"/>
        <v>92547.139894929991</v>
      </c>
      <c r="D14" s="43">
        <f t="shared" si="1"/>
        <v>0</v>
      </c>
      <c r="E14" s="43">
        <f t="shared" si="2"/>
        <v>6478.2997926450998</v>
      </c>
      <c r="F14" s="43">
        <f t="shared" si="3"/>
        <v>99025.439687575097</v>
      </c>
      <c r="G14" s="44">
        <v>16707</v>
      </c>
      <c r="H14" s="45">
        <f t="shared" si="4"/>
        <v>82318.439687575097</v>
      </c>
      <c r="J14" s="6"/>
    </row>
    <row r="15" spans="1:10">
      <c r="A15" s="41">
        <v>7</v>
      </c>
      <c r="B15" s="46">
        <f t="shared" si="5"/>
        <v>2024</v>
      </c>
      <c r="C15" s="43">
        <f t="shared" si="0"/>
        <v>82318.439687575097</v>
      </c>
      <c r="D15" s="43">
        <f t="shared" si="1"/>
        <v>0</v>
      </c>
      <c r="E15" s="43">
        <f t="shared" si="2"/>
        <v>5762.2907781302574</v>
      </c>
      <c r="F15" s="43">
        <f t="shared" si="3"/>
        <v>88080.730465705361</v>
      </c>
      <c r="G15" s="44">
        <v>16707</v>
      </c>
      <c r="H15" s="45">
        <f t="shared" si="4"/>
        <v>71373.730465705361</v>
      </c>
      <c r="J15" s="6"/>
    </row>
    <row r="16" spans="1:10">
      <c r="A16" s="41">
        <v>8</v>
      </c>
      <c r="B16" s="46">
        <f t="shared" si="5"/>
        <v>2025</v>
      </c>
      <c r="C16" s="43">
        <f t="shared" si="0"/>
        <v>71373.730465705361</v>
      </c>
      <c r="D16" s="43">
        <f t="shared" si="1"/>
        <v>0</v>
      </c>
      <c r="E16" s="43">
        <f t="shared" si="2"/>
        <v>4996.1611325993754</v>
      </c>
      <c r="F16" s="43">
        <f t="shared" si="3"/>
        <v>76369.891598304734</v>
      </c>
      <c r="G16" s="44">
        <v>13659</v>
      </c>
      <c r="H16" s="45">
        <f t="shared" si="4"/>
        <v>62710.891598304734</v>
      </c>
      <c r="J16" s="6"/>
    </row>
    <row r="17" spans="1:10">
      <c r="A17" s="41">
        <v>9</v>
      </c>
      <c r="B17" s="46">
        <f t="shared" si="5"/>
        <v>2026</v>
      </c>
      <c r="C17" s="43">
        <f t="shared" si="0"/>
        <v>62710.891598304734</v>
      </c>
      <c r="D17" s="43">
        <f t="shared" si="1"/>
        <v>0</v>
      </c>
      <c r="E17" s="43">
        <f t="shared" si="2"/>
        <v>4389.7624118813319</v>
      </c>
      <c r="F17" s="43">
        <f t="shared" si="3"/>
        <v>67100.654010186059</v>
      </c>
      <c r="G17" s="44">
        <v>12131</v>
      </c>
      <c r="H17" s="45">
        <f t="shared" si="4"/>
        <v>54969.654010186059</v>
      </c>
      <c r="J17" s="6"/>
    </row>
    <row r="18" spans="1:10">
      <c r="A18" s="41">
        <v>10</v>
      </c>
      <c r="B18" s="46">
        <f t="shared" si="5"/>
        <v>2027</v>
      </c>
      <c r="C18" s="43">
        <f t="shared" si="0"/>
        <v>54969.654010186059</v>
      </c>
      <c r="D18" s="43">
        <f t="shared" si="1"/>
        <v>0</v>
      </c>
      <c r="E18" s="43">
        <f t="shared" si="2"/>
        <v>3847.8757807130246</v>
      </c>
      <c r="F18" s="43">
        <f t="shared" si="3"/>
        <v>58817.529790899083</v>
      </c>
      <c r="G18" s="44">
        <v>12131</v>
      </c>
      <c r="H18" s="45">
        <f t="shared" si="4"/>
        <v>46686.529790899083</v>
      </c>
      <c r="J18" s="6"/>
    </row>
    <row r="19" spans="1:10">
      <c r="A19" s="41">
        <v>11</v>
      </c>
      <c r="B19" s="46">
        <f t="shared" si="5"/>
        <v>2028</v>
      </c>
      <c r="C19" s="43">
        <f t="shared" si="0"/>
        <v>46686.529790899083</v>
      </c>
      <c r="D19" s="43">
        <f t="shared" si="1"/>
        <v>0</v>
      </c>
      <c r="E19" s="43">
        <f t="shared" si="2"/>
        <v>3268.057085362936</v>
      </c>
      <c r="F19" s="43">
        <f t="shared" si="3"/>
        <v>49954.586876262023</v>
      </c>
      <c r="G19" s="44">
        <v>9066</v>
      </c>
      <c r="H19" s="45">
        <f t="shared" si="4"/>
        <v>40888.586876262023</v>
      </c>
    </row>
    <row r="20" spans="1:10">
      <c r="A20" s="41">
        <v>12</v>
      </c>
      <c r="B20" s="46">
        <f t="shared" si="5"/>
        <v>2029</v>
      </c>
      <c r="C20" s="43">
        <f t="shared" si="0"/>
        <v>40888.586876262023</v>
      </c>
      <c r="D20" s="43">
        <f t="shared" si="1"/>
        <v>0</v>
      </c>
      <c r="E20" s="43">
        <f t="shared" si="2"/>
        <v>2862.2010813383417</v>
      </c>
      <c r="F20" s="43">
        <f t="shared" si="3"/>
        <v>43750.787957600362</v>
      </c>
      <c r="G20" s="44">
        <v>9066</v>
      </c>
      <c r="H20" s="45">
        <f t="shared" si="4"/>
        <v>34684.787957600362</v>
      </c>
    </row>
    <row r="21" spans="1:10">
      <c r="A21" s="41">
        <v>13</v>
      </c>
      <c r="B21" s="46">
        <f t="shared" si="5"/>
        <v>2030</v>
      </c>
      <c r="C21" s="43">
        <f t="shared" si="0"/>
        <v>34684.787957600362</v>
      </c>
      <c r="D21" s="43">
        <f t="shared" si="1"/>
        <v>0</v>
      </c>
      <c r="E21" s="43">
        <f t="shared" si="2"/>
        <v>2427.9351570320255</v>
      </c>
      <c r="F21" s="43">
        <f t="shared" si="3"/>
        <v>37112.72311463239</v>
      </c>
      <c r="G21" s="44">
        <v>9066</v>
      </c>
      <c r="H21" s="45">
        <f t="shared" si="4"/>
        <v>28046.72311463239</v>
      </c>
    </row>
    <row r="22" spans="1:10">
      <c r="A22" s="41">
        <v>14</v>
      </c>
      <c r="B22" s="46">
        <f t="shared" si="5"/>
        <v>2031</v>
      </c>
      <c r="C22" s="43">
        <f t="shared" si="0"/>
        <v>28046.72311463239</v>
      </c>
      <c r="D22" s="43">
        <f t="shared" si="1"/>
        <v>0</v>
      </c>
      <c r="E22" s="43">
        <f t="shared" si="2"/>
        <v>1963.2706180242676</v>
      </c>
      <c r="F22" s="43">
        <f t="shared" si="3"/>
        <v>30009.993732656658</v>
      </c>
      <c r="G22" s="44">
        <v>9066</v>
      </c>
      <c r="H22" s="45">
        <f t="shared" si="4"/>
        <v>20943.993732656658</v>
      </c>
    </row>
    <row r="23" spans="1:10" ht="15.75" customHeight="1">
      <c r="A23" s="41">
        <v>15</v>
      </c>
      <c r="B23" s="46">
        <f t="shared" si="5"/>
        <v>2032</v>
      </c>
      <c r="C23" s="43">
        <f t="shared" si="0"/>
        <v>20943.993732656658</v>
      </c>
      <c r="D23" s="43">
        <f t="shared" si="1"/>
        <v>0</v>
      </c>
      <c r="E23" s="43">
        <f t="shared" si="2"/>
        <v>1466.0795612859663</v>
      </c>
      <c r="F23" s="43">
        <f t="shared" si="3"/>
        <v>22410.073293942623</v>
      </c>
      <c r="G23" s="44">
        <v>9066</v>
      </c>
      <c r="H23" s="45">
        <f t="shared" si="4"/>
        <v>13344.073293942623</v>
      </c>
    </row>
    <row r="24" spans="1:10" ht="15.75" customHeight="1">
      <c r="A24" s="41">
        <v>16</v>
      </c>
      <c r="B24" s="46">
        <f t="shared" si="5"/>
        <v>2033</v>
      </c>
      <c r="C24" s="43">
        <f t="shared" si="0"/>
        <v>13344.073293942623</v>
      </c>
      <c r="D24" s="43">
        <f t="shared" si="1"/>
        <v>0</v>
      </c>
      <c r="E24" s="43">
        <f t="shared" si="2"/>
        <v>934.08513057598373</v>
      </c>
      <c r="F24" s="43">
        <f t="shared" si="3"/>
        <v>14278.158424518608</v>
      </c>
      <c r="G24" s="44">
        <v>3002</v>
      </c>
      <c r="H24" s="45">
        <f t="shared" si="4"/>
        <v>11276.158424518608</v>
      </c>
    </row>
    <row r="25" spans="1:10">
      <c r="A25" s="41">
        <v>17</v>
      </c>
      <c r="B25" s="46">
        <f t="shared" ref="B25:B58" si="6">IF(ISERROR(A25),"",IF(A25&lt;$B$3+1,B24+1,""))</f>
        <v>2034</v>
      </c>
      <c r="C25" s="43">
        <f t="shared" si="0"/>
        <v>11276.158424518608</v>
      </c>
      <c r="D25" s="43">
        <f t="shared" si="1"/>
        <v>0</v>
      </c>
      <c r="E25" s="43">
        <f t="shared" si="2"/>
        <v>789.33108971630259</v>
      </c>
      <c r="F25" s="43">
        <f t="shared" si="3"/>
        <v>12065.489514234911</v>
      </c>
      <c r="G25" s="44">
        <v>3002</v>
      </c>
      <c r="H25" s="45">
        <f t="shared" si="4"/>
        <v>9063.4895142349105</v>
      </c>
    </row>
    <row r="26" spans="1:10">
      <c r="A26" s="41">
        <v>18</v>
      </c>
      <c r="B26" s="46" t="str">
        <f t="shared" si="6"/>
        <v/>
      </c>
      <c r="C26" s="43" t="str">
        <f t="shared" si="0"/>
        <v/>
      </c>
      <c r="D26" s="43">
        <f t="shared" si="1"/>
        <v>0</v>
      </c>
      <c r="E26" s="43" t="str">
        <f t="shared" si="2"/>
        <v/>
      </c>
      <c r="F26" s="43" t="str">
        <f t="shared" si="3"/>
        <v/>
      </c>
      <c r="G26" s="44" t="s">
        <v>63</v>
      </c>
      <c r="H26" s="45" t="str">
        <f t="shared" si="4"/>
        <v/>
      </c>
    </row>
    <row r="27" spans="1:10">
      <c r="A27" s="41">
        <v>19</v>
      </c>
      <c r="B27" s="46" t="str">
        <f t="shared" si="6"/>
        <v/>
      </c>
      <c r="C27" s="43" t="str">
        <f t="shared" si="0"/>
        <v/>
      </c>
      <c r="D27" s="43">
        <f t="shared" si="1"/>
        <v>0</v>
      </c>
      <c r="E27" s="43" t="str">
        <f t="shared" si="2"/>
        <v/>
      </c>
      <c r="F27" s="43" t="str">
        <f t="shared" si="3"/>
        <v/>
      </c>
      <c r="G27" s="44"/>
      <c r="H27" s="45" t="str">
        <f t="shared" si="4"/>
        <v/>
      </c>
    </row>
    <row r="28" spans="1:10" ht="15.75" customHeight="1">
      <c r="A28" s="41">
        <v>20</v>
      </c>
      <c r="B28" s="46" t="str">
        <f t="shared" si="6"/>
        <v/>
      </c>
      <c r="C28" s="43" t="str">
        <f t="shared" si="0"/>
        <v/>
      </c>
      <c r="D28" s="43">
        <f t="shared" si="1"/>
        <v>0</v>
      </c>
      <c r="E28" s="43" t="str">
        <f t="shared" si="2"/>
        <v/>
      </c>
      <c r="F28" s="43" t="str">
        <f t="shared" si="3"/>
        <v/>
      </c>
      <c r="G28" s="44"/>
      <c r="H28" s="45" t="str">
        <f t="shared" si="4"/>
        <v/>
      </c>
    </row>
    <row r="29" spans="1:10" ht="15.75" customHeight="1">
      <c r="A29" s="41">
        <v>21</v>
      </c>
      <c r="B29" s="46" t="str">
        <f t="shared" si="6"/>
        <v/>
      </c>
      <c r="C29" s="43" t="str">
        <f t="shared" si="0"/>
        <v/>
      </c>
      <c r="D29" s="43">
        <f t="shared" si="1"/>
        <v>0</v>
      </c>
      <c r="E29" s="43" t="str">
        <f t="shared" si="2"/>
        <v/>
      </c>
      <c r="F29" s="43" t="str">
        <f t="shared" si="3"/>
        <v/>
      </c>
      <c r="G29" s="44"/>
      <c r="H29" s="45" t="str">
        <f t="shared" si="4"/>
        <v/>
      </c>
    </row>
    <row r="30" spans="1:10">
      <c r="A30" s="41">
        <v>22</v>
      </c>
      <c r="B30" s="46" t="str">
        <f t="shared" si="6"/>
        <v/>
      </c>
      <c r="C30" s="43" t="str">
        <f t="shared" si="0"/>
        <v/>
      </c>
      <c r="D30" s="43">
        <f t="shared" si="1"/>
        <v>0</v>
      </c>
      <c r="E30" s="43" t="str">
        <f t="shared" si="2"/>
        <v/>
      </c>
      <c r="F30" s="43" t="str">
        <f t="shared" si="3"/>
        <v/>
      </c>
      <c r="G30" s="44"/>
      <c r="H30" s="45" t="str">
        <f t="shared" si="4"/>
        <v/>
      </c>
    </row>
    <row r="31" spans="1:10">
      <c r="A31" s="41">
        <v>23</v>
      </c>
      <c r="B31" s="46" t="str">
        <f t="shared" si="6"/>
        <v/>
      </c>
      <c r="C31" s="43" t="str">
        <f t="shared" si="0"/>
        <v/>
      </c>
      <c r="D31" s="43">
        <f t="shared" si="1"/>
        <v>0</v>
      </c>
      <c r="E31" s="43" t="str">
        <f t="shared" si="2"/>
        <v/>
      </c>
      <c r="F31" s="43" t="str">
        <f t="shared" si="3"/>
        <v/>
      </c>
      <c r="G31" s="44"/>
      <c r="H31" s="45" t="str">
        <f t="shared" si="4"/>
        <v/>
      </c>
    </row>
    <row r="32" spans="1:10">
      <c r="A32" s="41">
        <v>24</v>
      </c>
      <c r="B32" s="46" t="str">
        <f t="shared" si="6"/>
        <v/>
      </c>
      <c r="C32" s="43" t="str">
        <f t="shared" si="0"/>
        <v/>
      </c>
      <c r="D32" s="43">
        <f t="shared" si="1"/>
        <v>0</v>
      </c>
      <c r="E32" s="43" t="str">
        <f t="shared" si="2"/>
        <v/>
      </c>
      <c r="F32" s="43" t="str">
        <f t="shared" si="3"/>
        <v/>
      </c>
      <c r="G32" s="44"/>
      <c r="H32" s="45" t="str">
        <f t="shared" si="4"/>
        <v/>
      </c>
    </row>
    <row r="33" spans="1:8">
      <c r="A33" s="41">
        <v>25</v>
      </c>
      <c r="B33" s="46" t="str">
        <f t="shared" si="6"/>
        <v/>
      </c>
      <c r="C33" s="43" t="str">
        <f t="shared" si="0"/>
        <v/>
      </c>
      <c r="D33" s="43">
        <f t="shared" si="1"/>
        <v>0</v>
      </c>
      <c r="E33" s="43" t="str">
        <f t="shared" si="2"/>
        <v/>
      </c>
      <c r="F33" s="43" t="str">
        <f t="shared" si="3"/>
        <v/>
      </c>
      <c r="G33" s="44"/>
      <c r="H33" s="45" t="str">
        <f t="shared" si="4"/>
        <v/>
      </c>
    </row>
    <row r="34" spans="1:8">
      <c r="A34" s="41">
        <v>26</v>
      </c>
      <c r="B34" s="46" t="str">
        <f t="shared" si="6"/>
        <v/>
      </c>
      <c r="C34" s="43" t="str">
        <f t="shared" si="0"/>
        <v/>
      </c>
      <c r="D34" s="43">
        <f t="shared" si="1"/>
        <v>0</v>
      </c>
      <c r="E34" s="43" t="str">
        <f t="shared" si="2"/>
        <v/>
      </c>
      <c r="F34" s="43" t="str">
        <f t="shared" si="3"/>
        <v/>
      </c>
      <c r="G34" s="44"/>
      <c r="H34" s="45" t="str">
        <f t="shared" si="4"/>
        <v/>
      </c>
    </row>
    <row r="35" spans="1:8">
      <c r="A35" s="41">
        <v>27</v>
      </c>
      <c r="B35" s="46" t="str">
        <f t="shared" si="6"/>
        <v/>
      </c>
      <c r="C35" s="43" t="str">
        <f t="shared" si="0"/>
        <v/>
      </c>
      <c r="D35" s="43">
        <f t="shared" si="1"/>
        <v>0</v>
      </c>
      <c r="E35" s="43" t="str">
        <f t="shared" si="2"/>
        <v/>
      </c>
      <c r="F35" s="43" t="str">
        <f t="shared" si="3"/>
        <v/>
      </c>
      <c r="G35" s="44"/>
      <c r="H35" s="45" t="str">
        <f t="shared" si="4"/>
        <v/>
      </c>
    </row>
    <row r="36" spans="1:8">
      <c r="A36" s="41">
        <v>28</v>
      </c>
      <c r="B36" s="46" t="str">
        <f t="shared" si="6"/>
        <v/>
      </c>
      <c r="C36" s="43" t="str">
        <f t="shared" si="0"/>
        <v/>
      </c>
      <c r="D36" s="43">
        <f t="shared" si="1"/>
        <v>0</v>
      </c>
      <c r="E36" s="43" t="str">
        <f t="shared" si="2"/>
        <v/>
      </c>
      <c r="F36" s="43" t="str">
        <f t="shared" si="3"/>
        <v/>
      </c>
      <c r="G36" s="44"/>
      <c r="H36" s="45" t="str">
        <f t="shared" si="4"/>
        <v/>
      </c>
    </row>
    <row r="37" spans="1:8">
      <c r="A37" s="41">
        <v>29</v>
      </c>
      <c r="B37" s="46" t="str">
        <f t="shared" si="6"/>
        <v/>
      </c>
      <c r="C37" s="43" t="str">
        <f t="shared" si="0"/>
        <v/>
      </c>
      <c r="D37" s="43">
        <f t="shared" si="1"/>
        <v>0</v>
      </c>
      <c r="E37" s="43" t="str">
        <f t="shared" si="2"/>
        <v/>
      </c>
      <c r="F37" s="43" t="str">
        <f t="shared" si="3"/>
        <v/>
      </c>
      <c r="G37" s="44"/>
      <c r="H37" s="45" t="str">
        <f t="shared" si="4"/>
        <v/>
      </c>
    </row>
    <row r="38" spans="1:8">
      <c r="A38" s="41">
        <v>30</v>
      </c>
      <c r="B38" s="46" t="str">
        <f t="shared" si="6"/>
        <v/>
      </c>
      <c r="C38" s="43" t="str">
        <f t="shared" si="0"/>
        <v/>
      </c>
      <c r="D38" s="43">
        <f t="shared" si="1"/>
        <v>0</v>
      </c>
      <c r="E38" s="43" t="str">
        <f t="shared" si="2"/>
        <v/>
      </c>
      <c r="F38" s="43" t="str">
        <f t="shared" si="3"/>
        <v/>
      </c>
      <c r="G38" s="44"/>
      <c r="H38" s="45" t="str">
        <f t="shared" si="4"/>
        <v/>
      </c>
    </row>
    <row r="39" spans="1:8">
      <c r="A39" s="41">
        <v>31</v>
      </c>
      <c r="B39" s="46" t="str">
        <f t="shared" si="6"/>
        <v/>
      </c>
      <c r="C39" s="43" t="str">
        <f t="shared" si="0"/>
        <v/>
      </c>
      <c r="D39" s="43">
        <f t="shared" si="1"/>
        <v>0</v>
      </c>
      <c r="E39" s="43" t="str">
        <f t="shared" si="2"/>
        <v/>
      </c>
      <c r="F39" s="43" t="str">
        <f t="shared" si="3"/>
        <v/>
      </c>
      <c r="G39" s="44"/>
      <c r="H39" s="45" t="str">
        <f t="shared" si="4"/>
        <v/>
      </c>
    </row>
    <row r="40" spans="1:8">
      <c r="A40" s="41">
        <v>32</v>
      </c>
      <c r="B40" s="46" t="str">
        <f t="shared" si="6"/>
        <v/>
      </c>
      <c r="C40" s="43" t="str">
        <f t="shared" si="0"/>
        <v/>
      </c>
      <c r="D40" s="43">
        <f t="shared" si="1"/>
        <v>0</v>
      </c>
      <c r="E40" s="43" t="str">
        <f t="shared" si="2"/>
        <v/>
      </c>
      <c r="F40" s="43" t="str">
        <f t="shared" si="3"/>
        <v/>
      </c>
      <c r="G40" s="44"/>
      <c r="H40" s="45" t="str">
        <f t="shared" si="4"/>
        <v/>
      </c>
    </row>
    <row r="41" spans="1:8">
      <c r="A41" s="41">
        <v>33</v>
      </c>
      <c r="B41" s="46" t="str">
        <f t="shared" si="6"/>
        <v/>
      </c>
      <c r="C41" s="43" t="str">
        <f t="shared" si="0"/>
        <v/>
      </c>
      <c r="D41" s="43">
        <f t="shared" si="1"/>
        <v>0</v>
      </c>
      <c r="E41" s="43" t="str">
        <f t="shared" si="2"/>
        <v/>
      </c>
      <c r="F41" s="43" t="str">
        <f t="shared" si="3"/>
        <v/>
      </c>
      <c r="G41" s="44"/>
      <c r="H41" s="45" t="str">
        <f t="shared" si="4"/>
        <v/>
      </c>
    </row>
    <row r="42" spans="1:8">
      <c r="A42" s="41">
        <v>34</v>
      </c>
      <c r="B42" s="46" t="str">
        <f t="shared" si="6"/>
        <v/>
      </c>
      <c r="C42" s="43" t="str">
        <f t="shared" si="0"/>
        <v/>
      </c>
      <c r="D42" s="43">
        <f t="shared" si="1"/>
        <v>0</v>
      </c>
      <c r="E42" s="43" t="str">
        <f t="shared" si="2"/>
        <v/>
      </c>
      <c r="F42" s="43" t="str">
        <f t="shared" si="3"/>
        <v/>
      </c>
      <c r="G42" s="44"/>
      <c r="H42" s="45" t="str">
        <f t="shared" si="4"/>
        <v/>
      </c>
    </row>
    <row r="43" spans="1:8">
      <c r="A43" s="41">
        <v>35</v>
      </c>
      <c r="B43" s="46" t="str">
        <f t="shared" si="6"/>
        <v/>
      </c>
      <c r="C43" s="43" t="str">
        <f t="shared" si="0"/>
        <v/>
      </c>
      <c r="D43" s="43">
        <f t="shared" si="1"/>
        <v>0</v>
      </c>
      <c r="E43" s="43" t="str">
        <f t="shared" si="2"/>
        <v/>
      </c>
      <c r="F43" s="43" t="str">
        <f t="shared" si="3"/>
        <v/>
      </c>
      <c r="G43" s="44"/>
      <c r="H43" s="45" t="str">
        <f t="shared" si="4"/>
        <v/>
      </c>
    </row>
    <row r="44" spans="1:8">
      <c r="A44" s="41">
        <v>36</v>
      </c>
      <c r="B44" s="46" t="str">
        <f t="shared" si="6"/>
        <v/>
      </c>
      <c r="C44" s="43" t="str">
        <f t="shared" si="0"/>
        <v/>
      </c>
      <c r="D44" s="43">
        <f t="shared" si="1"/>
        <v>0</v>
      </c>
      <c r="E44" s="43" t="str">
        <f t="shared" si="2"/>
        <v/>
      </c>
      <c r="F44" s="43" t="str">
        <f t="shared" si="3"/>
        <v/>
      </c>
      <c r="G44" s="44"/>
      <c r="H44" s="45" t="str">
        <f t="shared" si="4"/>
        <v/>
      </c>
    </row>
    <row r="45" spans="1:8">
      <c r="A45" s="41">
        <v>37</v>
      </c>
      <c r="B45" s="46" t="str">
        <f t="shared" si="6"/>
        <v/>
      </c>
      <c r="C45" s="43" t="str">
        <f t="shared" si="0"/>
        <v/>
      </c>
      <c r="D45" s="43">
        <f t="shared" si="1"/>
        <v>0</v>
      </c>
      <c r="E45" s="43" t="str">
        <f t="shared" si="2"/>
        <v/>
      </c>
      <c r="F45" s="43" t="str">
        <f t="shared" si="3"/>
        <v/>
      </c>
      <c r="G45" s="44"/>
      <c r="H45" s="45" t="str">
        <f t="shared" si="4"/>
        <v/>
      </c>
    </row>
    <row r="46" spans="1:8">
      <c r="A46" s="41">
        <v>38</v>
      </c>
      <c r="B46" s="46" t="str">
        <f t="shared" si="6"/>
        <v/>
      </c>
      <c r="C46" s="43" t="str">
        <f t="shared" si="0"/>
        <v/>
      </c>
      <c r="D46" s="43">
        <f t="shared" si="1"/>
        <v>0</v>
      </c>
      <c r="E46" s="43" t="str">
        <f t="shared" si="2"/>
        <v/>
      </c>
      <c r="F46" s="43" t="str">
        <f t="shared" si="3"/>
        <v/>
      </c>
      <c r="G46" s="44"/>
      <c r="H46" s="45" t="str">
        <f t="shared" si="4"/>
        <v/>
      </c>
    </row>
    <row r="47" spans="1:8">
      <c r="A47" s="41">
        <v>39</v>
      </c>
      <c r="B47" s="46" t="str">
        <f t="shared" si="6"/>
        <v/>
      </c>
      <c r="C47" s="43" t="str">
        <f t="shared" si="0"/>
        <v/>
      </c>
      <c r="D47" s="43">
        <f t="shared" si="1"/>
        <v>0</v>
      </c>
      <c r="E47" s="43" t="str">
        <f t="shared" si="2"/>
        <v/>
      </c>
      <c r="F47" s="43" t="str">
        <f t="shared" si="3"/>
        <v/>
      </c>
      <c r="G47" s="44"/>
      <c r="H47" s="45" t="str">
        <f t="shared" si="4"/>
        <v/>
      </c>
    </row>
    <row r="48" spans="1:8">
      <c r="A48" s="41">
        <v>40</v>
      </c>
      <c r="B48" s="46" t="str">
        <f t="shared" si="6"/>
        <v/>
      </c>
      <c r="C48" s="43" t="str">
        <f t="shared" si="0"/>
        <v/>
      </c>
      <c r="D48" s="43">
        <f t="shared" si="1"/>
        <v>0</v>
      </c>
      <c r="E48" s="43" t="str">
        <f t="shared" si="2"/>
        <v/>
      </c>
      <c r="F48" s="43" t="str">
        <f t="shared" si="3"/>
        <v/>
      </c>
      <c r="G48" s="44"/>
      <c r="H48" s="45" t="str">
        <f t="shared" si="4"/>
        <v/>
      </c>
    </row>
    <row r="49" spans="1:8">
      <c r="A49" s="41">
        <v>41</v>
      </c>
      <c r="B49" s="46" t="str">
        <f t="shared" si="6"/>
        <v/>
      </c>
      <c r="C49" s="43" t="str">
        <f t="shared" si="0"/>
        <v/>
      </c>
      <c r="D49" s="43">
        <f t="shared" si="1"/>
        <v>0</v>
      </c>
      <c r="E49" s="43" t="str">
        <f t="shared" si="2"/>
        <v/>
      </c>
      <c r="F49" s="43" t="str">
        <f t="shared" si="3"/>
        <v/>
      </c>
      <c r="G49" s="44"/>
      <c r="H49" s="45" t="str">
        <f t="shared" si="4"/>
        <v/>
      </c>
    </row>
    <row r="50" spans="1:8">
      <c r="A50" s="41">
        <v>42</v>
      </c>
      <c r="B50" s="46" t="str">
        <f t="shared" si="6"/>
        <v/>
      </c>
      <c r="C50" s="43" t="str">
        <f t="shared" si="0"/>
        <v/>
      </c>
      <c r="D50" s="43">
        <f t="shared" si="1"/>
        <v>0</v>
      </c>
      <c r="E50" s="43" t="str">
        <f t="shared" si="2"/>
        <v/>
      </c>
      <c r="F50" s="43" t="str">
        <f t="shared" si="3"/>
        <v/>
      </c>
      <c r="G50" s="44"/>
      <c r="H50" s="45" t="str">
        <f t="shared" si="4"/>
        <v/>
      </c>
    </row>
    <row r="51" spans="1:8">
      <c r="A51" s="41">
        <v>43</v>
      </c>
      <c r="B51" s="46" t="str">
        <f t="shared" si="6"/>
        <v/>
      </c>
      <c r="C51" s="43" t="str">
        <f t="shared" si="0"/>
        <v/>
      </c>
      <c r="D51" s="43">
        <f t="shared" si="1"/>
        <v>0</v>
      </c>
      <c r="E51" s="43" t="str">
        <f t="shared" si="2"/>
        <v/>
      </c>
      <c r="F51" s="43" t="str">
        <f t="shared" si="3"/>
        <v/>
      </c>
      <c r="G51" s="44"/>
      <c r="H51" s="45" t="str">
        <f t="shared" si="4"/>
        <v/>
      </c>
    </row>
    <row r="52" spans="1:8">
      <c r="A52" s="41">
        <v>44</v>
      </c>
      <c r="B52" s="46" t="str">
        <f t="shared" si="6"/>
        <v/>
      </c>
      <c r="C52" s="43" t="str">
        <f t="shared" si="0"/>
        <v/>
      </c>
      <c r="D52" s="43">
        <f t="shared" si="1"/>
        <v>0</v>
      </c>
      <c r="E52" s="43" t="str">
        <f t="shared" si="2"/>
        <v/>
      </c>
      <c r="F52" s="43" t="str">
        <f t="shared" si="3"/>
        <v/>
      </c>
      <c r="G52" s="44"/>
      <c r="H52" s="45" t="str">
        <f t="shared" si="4"/>
        <v/>
      </c>
    </row>
    <row r="53" spans="1:8">
      <c r="A53" s="41">
        <v>45</v>
      </c>
      <c r="B53" s="46" t="str">
        <f t="shared" si="6"/>
        <v/>
      </c>
      <c r="C53" s="43" t="str">
        <f t="shared" si="0"/>
        <v/>
      </c>
      <c r="D53" s="43">
        <f t="shared" si="1"/>
        <v>0</v>
      </c>
      <c r="E53" s="43" t="str">
        <f t="shared" si="2"/>
        <v/>
      </c>
      <c r="F53" s="43" t="str">
        <f t="shared" si="3"/>
        <v/>
      </c>
      <c r="G53" s="44"/>
      <c r="H53" s="45" t="str">
        <f t="shared" si="4"/>
        <v/>
      </c>
    </row>
    <row r="54" spans="1:8">
      <c r="A54" s="41">
        <v>46</v>
      </c>
      <c r="B54" s="46" t="str">
        <f t="shared" si="6"/>
        <v/>
      </c>
      <c r="C54" s="43" t="str">
        <f t="shared" si="0"/>
        <v/>
      </c>
      <c r="D54" s="43">
        <f t="shared" si="1"/>
        <v>0</v>
      </c>
      <c r="E54" s="43" t="str">
        <f t="shared" si="2"/>
        <v/>
      </c>
      <c r="F54" s="43" t="str">
        <f t="shared" si="3"/>
        <v/>
      </c>
      <c r="G54" s="44"/>
      <c r="H54" s="45" t="str">
        <f t="shared" si="4"/>
        <v/>
      </c>
    </row>
    <row r="55" spans="1:8">
      <c r="A55" s="41">
        <v>47</v>
      </c>
      <c r="B55" s="46" t="str">
        <f t="shared" si="6"/>
        <v/>
      </c>
      <c r="C55" s="43" t="str">
        <f t="shared" si="0"/>
        <v/>
      </c>
      <c r="D55" s="43">
        <f t="shared" si="1"/>
        <v>0</v>
      </c>
      <c r="E55" s="43" t="str">
        <f t="shared" si="2"/>
        <v/>
      </c>
      <c r="F55" s="43" t="str">
        <f t="shared" si="3"/>
        <v/>
      </c>
      <c r="G55" s="44"/>
      <c r="H55" s="45" t="str">
        <f t="shared" si="4"/>
        <v/>
      </c>
    </row>
    <row r="56" spans="1:8">
      <c r="A56" s="41">
        <v>48</v>
      </c>
      <c r="B56" s="46" t="str">
        <f t="shared" si="6"/>
        <v/>
      </c>
      <c r="C56" s="43" t="str">
        <f t="shared" si="0"/>
        <v/>
      </c>
      <c r="D56" s="43">
        <f t="shared" si="1"/>
        <v>0</v>
      </c>
      <c r="E56" s="43" t="str">
        <f t="shared" si="2"/>
        <v/>
      </c>
      <c r="F56" s="43" t="str">
        <f t="shared" si="3"/>
        <v/>
      </c>
      <c r="G56" s="44"/>
      <c r="H56" s="45" t="str">
        <f t="shared" si="4"/>
        <v/>
      </c>
    </row>
    <row r="57" spans="1:8">
      <c r="A57" s="41">
        <v>49</v>
      </c>
      <c r="B57" s="46" t="str">
        <f t="shared" si="6"/>
        <v/>
      </c>
      <c r="C57" s="43" t="str">
        <f t="shared" si="0"/>
        <v/>
      </c>
      <c r="D57" s="43">
        <f t="shared" si="1"/>
        <v>0</v>
      </c>
      <c r="E57" s="43" t="str">
        <f t="shared" si="2"/>
        <v/>
      </c>
      <c r="F57" s="43" t="str">
        <f t="shared" si="3"/>
        <v/>
      </c>
      <c r="G57" s="44"/>
      <c r="H57" s="45" t="str">
        <f t="shared" si="4"/>
        <v/>
      </c>
    </row>
    <row r="58" spans="1:8">
      <c r="A58" s="47">
        <v>50</v>
      </c>
      <c r="B58" s="46" t="str">
        <f t="shared" si="6"/>
        <v/>
      </c>
      <c r="C58" s="43" t="str">
        <f t="shared" si="0"/>
        <v/>
      </c>
      <c r="D58" s="48">
        <f t="shared" si="1"/>
        <v>0</v>
      </c>
      <c r="E58" s="43" t="str">
        <f t="shared" si="2"/>
        <v/>
      </c>
      <c r="F58" s="43" t="str">
        <f t="shared" si="3"/>
        <v/>
      </c>
      <c r="G58" s="49"/>
      <c r="H58" s="45" t="str">
        <f t="shared" si="4"/>
        <v/>
      </c>
    </row>
  </sheetData>
  <protectedRanges>
    <protectedRange sqref="B9" name="Range6"/>
    <protectedRange sqref="D9" name="Range4"/>
    <protectedRange sqref="B3:B4" name="Range2"/>
    <protectedRange sqref="H1" name="Range1"/>
    <protectedRange sqref="F3:F5" name="Range3"/>
    <protectedRange sqref="G9:G58" name="Range5"/>
  </protectedRanges>
  <mergeCells count="7">
    <mergeCell ref="A6:H6"/>
    <mergeCell ref="A1:F2"/>
    <mergeCell ref="C3:E3"/>
    <mergeCell ref="C4:E4"/>
    <mergeCell ref="C5:E5"/>
    <mergeCell ref="G2:H2"/>
    <mergeCell ref="G3:H4"/>
  </mergeCells>
  <dataValidations count="1">
    <dataValidation type="list" allowBlank="1" showInputMessage="1" showErrorMessage="1" sqref="H1">
      <formula1>$J$7:$J$13</formula1>
    </dataValidation>
  </dataValidations>
  <printOptions horizontalCentered="1" gridLines="1"/>
  <pageMargins left="0.20866141699999999" right="0.20866141699999999" top="0.15748031496063" bottom="0.15748031496063" header="0" footer="7.8740157480315001E-2"/>
  <pageSetup paperSize="9" scale="95" orientation="portrait" blackAndWhite="1" verticalDpi="300" r:id="rId1"/>
  <headerFooter>
    <oddFooter>&amp;Z&amp;F</oddFooter>
  </headerFooter>
</worksheet>
</file>

<file path=xl/worksheets/sheet4.xml><?xml version="1.0" encoding="utf-8"?>
<worksheet xmlns="http://schemas.openxmlformats.org/spreadsheetml/2006/main" xmlns:r="http://schemas.openxmlformats.org/officeDocument/2006/relationships">
  <dimension ref="A1:AC182"/>
  <sheetViews>
    <sheetView showGridLines="0" workbookViewId="0">
      <selection activeCell="H8" sqref="A1:L50"/>
    </sheetView>
  </sheetViews>
  <sheetFormatPr defaultRowHeight="15"/>
  <cols>
    <col min="1" max="1" width="6.7109375" customWidth="1"/>
    <col min="2" max="2" width="6.85546875" bestFit="1" customWidth="1"/>
    <col min="3" max="3" width="16.42578125" customWidth="1"/>
    <col min="4" max="4" width="13.85546875" customWidth="1"/>
    <col min="5" max="5" width="12.7109375" customWidth="1"/>
    <col min="6" max="6" width="16.140625" customWidth="1"/>
    <col min="7" max="7" width="16.28515625" bestFit="1" customWidth="1"/>
    <col min="8" max="8" width="17.7109375" bestFit="1" customWidth="1"/>
    <col min="9" max="9" width="30.7109375" bestFit="1" customWidth="1"/>
    <col min="10" max="10" width="28.5703125" bestFit="1" customWidth="1"/>
    <col min="11" max="11" width="6.42578125" hidden="1" customWidth="1"/>
    <col min="12" max="12" width="10.42578125" customWidth="1"/>
    <col min="13" max="13" width="16.42578125" bestFit="1" customWidth="1"/>
    <col min="14" max="14" width="12.42578125" customWidth="1"/>
    <col min="15" max="15" width="11.42578125" customWidth="1"/>
    <col min="18" max="18" width="12" bestFit="1" customWidth="1"/>
    <col min="19" max="19" width="11" customWidth="1"/>
    <col min="20" max="20" width="16.42578125" bestFit="1" customWidth="1"/>
    <col min="21" max="22" width="12" bestFit="1" customWidth="1"/>
    <col min="25" max="25" width="12" bestFit="1" customWidth="1"/>
    <col min="26" max="26" width="11.140625" customWidth="1"/>
    <col min="27" max="27" width="16.42578125" bestFit="1" customWidth="1"/>
    <col min="28" max="29" width="12" bestFit="1" customWidth="1"/>
  </cols>
  <sheetData>
    <row r="1" spans="1:12" ht="18.75" customHeight="1">
      <c r="A1" s="335"/>
      <c r="B1" s="338" t="s">
        <v>32</v>
      </c>
      <c r="C1" s="296"/>
      <c r="D1" s="296"/>
      <c r="E1" s="339"/>
      <c r="F1" s="120" t="s">
        <v>19</v>
      </c>
      <c r="G1" s="121">
        <v>7.0000000000000007E-2</v>
      </c>
      <c r="H1" s="126"/>
      <c r="K1" s="7"/>
    </row>
    <row r="2" spans="1:12" ht="18.75" customHeight="1">
      <c r="A2" s="336"/>
      <c r="B2" s="340"/>
      <c r="C2" s="341"/>
      <c r="D2" s="341"/>
      <c r="E2" s="342"/>
      <c r="F2" s="50" t="s">
        <v>64</v>
      </c>
      <c r="G2" s="51">
        <v>2018</v>
      </c>
      <c r="H2" s="131">
        <v>82131</v>
      </c>
      <c r="I2" t="s">
        <v>65</v>
      </c>
      <c r="J2">
        <f>(H7-H6)/12</f>
        <v>870239.08333333337</v>
      </c>
    </row>
    <row r="3" spans="1:12" ht="18.75" customHeight="1">
      <c r="A3" s="336"/>
      <c r="B3" s="52" t="s">
        <v>23</v>
      </c>
      <c r="C3" s="333" t="s">
        <v>25</v>
      </c>
      <c r="D3" s="334"/>
      <c r="E3" s="334"/>
      <c r="F3" s="53" t="s">
        <v>24</v>
      </c>
      <c r="G3" s="54"/>
      <c r="H3" s="128">
        <f>D11</f>
        <v>675000</v>
      </c>
      <c r="I3" t="s">
        <v>66</v>
      </c>
    </row>
    <row r="4" spans="1:12" ht="15" customHeight="1">
      <c r="A4" s="336"/>
      <c r="B4" s="55" t="s">
        <v>13</v>
      </c>
      <c r="C4" s="55"/>
      <c r="D4" s="56">
        <v>80362</v>
      </c>
      <c r="E4" s="57" t="s">
        <v>17</v>
      </c>
      <c r="F4" s="58">
        <f>SUM(D11:D50)</f>
        <v>675000</v>
      </c>
      <c r="G4" s="59" t="s">
        <v>29</v>
      </c>
      <c r="H4" s="132">
        <f>H2+H3</f>
        <v>757131</v>
      </c>
      <c r="I4" s="133" t="s">
        <v>67</v>
      </c>
    </row>
    <row r="5" spans="1:12" ht="15" customHeight="1" thickBot="1">
      <c r="A5" s="336"/>
      <c r="B5" s="55" t="s">
        <v>12</v>
      </c>
      <c r="C5" s="55"/>
      <c r="D5" s="60">
        <v>15</v>
      </c>
      <c r="E5" s="57" t="s">
        <v>15</v>
      </c>
      <c r="F5" s="118">
        <f>D6-F4</f>
        <v>532199</v>
      </c>
      <c r="G5" s="54">
        <v>1</v>
      </c>
      <c r="H5" s="129">
        <f>SUM(D12:D50)</f>
        <v>0</v>
      </c>
      <c r="I5" t="s">
        <v>68</v>
      </c>
      <c r="J5" s="5"/>
      <c r="K5" s="18">
        <v>0.06</v>
      </c>
    </row>
    <row r="6" spans="1:12" ht="15" customHeight="1" thickTop="1">
      <c r="A6" s="336"/>
      <c r="B6" s="55" t="s">
        <v>16</v>
      </c>
      <c r="C6" s="55"/>
      <c r="D6" s="61">
        <f>SUM(G11:G50)+H2</f>
        <v>1207199</v>
      </c>
      <c r="E6" s="57" t="s">
        <v>14</v>
      </c>
      <c r="F6" s="118">
        <f ca="1">OFFSET(H9,D5+1,0,1,1)</f>
        <v>50143.984576099436</v>
      </c>
      <c r="G6" s="62"/>
      <c r="H6" s="127">
        <f>H4+H5</f>
        <v>757131</v>
      </c>
      <c r="I6" s="130" t="s">
        <v>69</v>
      </c>
      <c r="J6" s="5"/>
      <c r="K6" s="18">
        <v>6.25E-2</v>
      </c>
    </row>
    <row r="7" spans="1:12" ht="15.75" customHeight="1">
      <c r="A7" s="337"/>
      <c r="B7" s="332" t="s">
        <v>31</v>
      </c>
      <c r="C7" s="332"/>
      <c r="D7" s="332"/>
      <c r="E7" s="345"/>
      <c r="F7" s="343">
        <f>(F5*100)/D6/100</f>
        <v>0.4408544075997412</v>
      </c>
      <c r="G7" s="344"/>
      <c r="H7" s="134">
        <v>11200000</v>
      </c>
      <c r="I7" s="141" t="s">
        <v>75</v>
      </c>
      <c r="J7" s="135">
        <f>H7/H6</f>
        <v>14.792684489209925</v>
      </c>
      <c r="K7" t="s">
        <v>70</v>
      </c>
      <c r="L7" s="18">
        <v>6.5000000000000002E-2</v>
      </c>
    </row>
    <row r="8" spans="1:12" ht="15.75" customHeight="1">
      <c r="A8" s="123"/>
      <c r="B8" s="331" t="s">
        <v>72</v>
      </c>
      <c r="C8" s="332"/>
      <c r="D8" s="137">
        <v>1000000</v>
      </c>
      <c r="E8" s="125"/>
      <c r="F8" s="124" t="s">
        <v>0</v>
      </c>
      <c r="G8" s="138">
        <v>25</v>
      </c>
      <c r="H8" s="134"/>
      <c r="I8" s="135"/>
      <c r="K8" s="18"/>
    </row>
    <row r="9" spans="1:12" ht="39">
      <c r="A9" s="63" t="s">
        <v>0</v>
      </c>
      <c r="B9" s="64" t="s">
        <v>9</v>
      </c>
      <c r="C9" s="65" t="s">
        <v>26</v>
      </c>
      <c r="D9" s="64" t="s">
        <v>22</v>
      </c>
      <c r="E9" s="64" t="s">
        <v>1</v>
      </c>
      <c r="F9" s="64" t="s">
        <v>30</v>
      </c>
      <c r="G9" s="64" t="s">
        <v>21</v>
      </c>
      <c r="H9" s="66" t="s">
        <v>4</v>
      </c>
      <c r="I9" s="18">
        <f>RATE(G5,-D11,H2,H7,1)/12</f>
        <v>1.490932370107618</v>
      </c>
      <c r="J9" s="136" t="s">
        <v>71</v>
      </c>
      <c r="K9" s="18">
        <v>7.2499999999999995E-2</v>
      </c>
    </row>
    <row r="10" spans="1:12" hidden="1">
      <c r="A10" s="67"/>
      <c r="B10" s="68"/>
      <c r="C10" s="69"/>
      <c r="D10" s="68"/>
      <c r="E10" s="68"/>
      <c r="F10" s="68"/>
      <c r="G10" s="68"/>
      <c r="H10" s="70"/>
      <c r="K10" s="18">
        <v>7.4999999999999997E-2</v>
      </c>
    </row>
    <row r="11" spans="1:12">
      <c r="A11" s="71">
        <f>IF(A10&gt;=$D$5,NA(),A10+1)</f>
        <v>1</v>
      </c>
      <c r="B11" s="72">
        <f>IF(ISERROR(A11),"",$G$2)</f>
        <v>2018</v>
      </c>
      <c r="C11" s="73">
        <v>0</v>
      </c>
      <c r="D11" s="122">
        <v>675000</v>
      </c>
      <c r="E11" s="74">
        <f>IF(ISERROR(A11),"",D11*$G$1)</f>
        <v>47250.000000000007</v>
      </c>
      <c r="F11" s="74">
        <f>IF(ISERROR(A11),"",D11+E11)</f>
        <v>722250</v>
      </c>
      <c r="G11" s="75">
        <v>0</v>
      </c>
      <c r="H11" s="76">
        <f>IF(ISERROR(A11),"",F11-G11)</f>
        <v>722250</v>
      </c>
      <c r="I11" s="18">
        <f>RATE(G8,0,-H4,H7,1)</f>
        <v>0.11378632096990456</v>
      </c>
      <c r="J11" t="s">
        <v>73</v>
      </c>
      <c r="K11" s="18">
        <v>7.7499999999999999E-2</v>
      </c>
    </row>
    <row r="12" spans="1:12">
      <c r="A12" s="71">
        <f t="shared" ref="A12:A50" si="0">IF(A11&gt;=$D$5,NA(),A11+1)</f>
        <v>2</v>
      </c>
      <c r="B12" s="72">
        <f>IF(ISERROR(A12),"",$B11+1)</f>
        <v>2019</v>
      </c>
      <c r="C12" s="77">
        <f>H11</f>
        <v>722250</v>
      </c>
      <c r="D12" s="78">
        <f>IF(ISERROR(A10),"",IF(A10&lt;$G$5-1,D11,0))</f>
        <v>0</v>
      </c>
      <c r="E12" s="74">
        <f>IF(ISERROR(A12),"",(C12+D12)*$G$1)</f>
        <v>50557.500000000007</v>
      </c>
      <c r="F12" s="74">
        <f>IF(ISERROR(A12),"",C12+D12+E12)</f>
        <v>772807.5</v>
      </c>
      <c r="G12" s="78">
        <f>IF(ISERROR(A10),"",IF(A10&lt;$D$5-1,$D$4,0))</f>
        <v>80362</v>
      </c>
      <c r="H12" s="76">
        <f t="shared" ref="H12:H45" si="1">IF(ISERROR(A12),"",F12-G12)</f>
        <v>692445.5</v>
      </c>
      <c r="I12" s="139">
        <f>(H7-H6)/12*100/H6</f>
        <v>114.93903741008272</v>
      </c>
      <c r="J12" t="s">
        <v>71</v>
      </c>
      <c r="K12" s="18">
        <v>0.08</v>
      </c>
    </row>
    <row r="13" spans="1:12">
      <c r="A13" s="71">
        <f t="shared" si="0"/>
        <v>3</v>
      </c>
      <c r="B13" s="72">
        <f t="shared" ref="B13:B50" si="2">IF(ISERROR(A13),"",$B12+1)</f>
        <v>2020</v>
      </c>
      <c r="C13" s="77">
        <f t="shared" ref="C13:C50" si="3">H12</f>
        <v>692445.5</v>
      </c>
      <c r="D13" s="78">
        <f t="shared" ref="D13:D50" si="4">IF(ISERROR(A11),"",IF(A11&lt;$G$5-1,D12,0))</f>
        <v>0</v>
      </c>
      <c r="E13" s="74">
        <f t="shared" ref="E13:E50" si="5">IF(ISERROR(A13),"",(C13+D13)*$G$1)</f>
        <v>48471.185000000005</v>
      </c>
      <c r="F13" s="74">
        <f t="shared" ref="F13:F50" si="6">IF(ISERROR(A13),"",C13+D13+E13)</f>
        <v>740916.68500000006</v>
      </c>
      <c r="G13" s="78">
        <f>IF(ISERROR(A11),"",IF(A11&lt;$D$5-1,$D$4,0))</f>
        <v>80362</v>
      </c>
      <c r="H13" s="76">
        <f t="shared" si="1"/>
        <v>660554.68500000006</v>
      </c>
      <c r="I13" s="139"/>
      <c r="K13" s="18">
        <v>8.2500000000000004E-2</v>
      </c>
    </row>
    <row r="14" spans="1:12">
      <c r="A14" s="71">
        <f t="shared" si="0"/>
        <v>4</v>
      </c>
      <c r="B14" s="72">
        <f t="shared" si="2"/>
        <v>2021</v>
      </c>
      <c r="C14" s="77">
        <f t="shared" si="3"/>
        <v>660554.68500000006</v>
      </c>
      <c r="D14" s="78">
        <f t="shared" si="4"/>
        <v>0</v>
      </c>
      <c r="E14" s="74">
        <f t="shared" si="5"/>
        <v>46238.827950000006</v>
      </c>
      <c r="F14" s="74">
        <f t="shared" si="6"/>
        <v>706793.51295000012</v>
      </c>
      <c r="G14" s="78">
        <f t="shared" ref="G14:G50" si="7">IF(ISERROR(A12),"",IF(A12&lt;$D$5-1,$D$4,0))</f>
        <v>80362</v>
      </c>
      <c r="H14" s="76">
        <f t="shared" si="1"/>
        <v>626431.51295000012</v>
      </c>
      <c r="K14" s="18">
        <v>8.5000000000000006E-2</v>
      </c>
    </row>
    <row r="15" spans="1:12">
      <c r="A15" s="71">
        <f t="shared" si="0"/>
        <v>5</v>
      </c>
      <c r="B15" s="72">
        <f t="shared" si="2"/>
        <v>2022</v>
      </c>
      <c r="C15" s="77">
        <f t="shared" si="3"/>
        <v>626431.51295000012</v>
      </c>
      <c r="D15" s="78">
        <f t="shared" si="4"/>
        <v>0</v>
      </c>
      <c r="E15" s="74">
        <f t="shared" si="5"/>
        <v>43850.205906500014</v>
      </c>
      <c r="F15" s="74">
        <f t="shared" si="6"/>
        <v>670281.71885650011</v>
      </c>
      <c r="G15" s="78">
        <f t="shared" si="7"/>
        <v>80362</v>
      </c>
      <c r="H15" s="76">
        <f t="shared" si="1"/>
        <v>589919.71885650011</v>
      </c>
    </row>
    <row r="16" spans="1:12">
      <c r="A16" s="71">
        <f t="shared" si="0"/>
        <v>6</v>
      </c>
      <c r="B16" s="72">
        <f t="shared" si="2"/>
        <v>2023</v>
      </c>
      <c r="C16" s="77">
        <f t="shared" si="3"/>
        <v>589919.71885650011</v>
      </c>
      <c r="D16" s="78">
        <f t="shared" si="4"/>
        <v>0</v>
      </c>
      <c r="E16" s="74">
        <f t="shared" si="5"/>
        <v>41294.380319955009</v>
      </c>
      <c r="F16" s="74">
        <f t="shared" si="6"/>
        <v>631214.09917645517</v>
      </c>
      <c r="G16" s="78">
        <f t="shared" si="7"/>
        <v>80362</v>
      </c>
      <c r="H16" s="76">
        <f t="shared" si="1"/>
        <v>550852.09917645517</v>
      </c>
    </row>
    <row r="17" spans="1:8">
      <c r="A17" s="71">
        <f t="shared" si="0"/>
        <v>7</v>
      </c>
      <c r="B17" s="72">
        <f t="shared" si="2"/>
        <v>2024</v>
      </c>
      <c r="C17" s="77">
        <f t="shared" si="3"/>
        <v>550852.09917645517</v>
      </c>
      <c r="D17" s="78">
        <f t="shared" si="4"/>
        <v>0</v>
      </c>
      <c r="E17" s="74">
        <f t="shared" si="5"/>
        <v>38559.646942351865</v>
      </c>
      <c r="F17" s="74">
        <f t="shared" si="6"/>
        <v>589411.746118807</v>
      </c>
      <c r="G17" s="78">
        <f t="shared" si="7"/>
        <v>80362</v>
      </c>
      <c r="H17" s="76">
        <f t="shared" si="1"/>
        <v>509049.746118807</v>
      </c>
    </row>
    <row r="18" spans="1:8">
      <c r="A18" s="71">
        <f t="shared" si="0"/>
        <v>8</v>
      </c>
      <c r="B18" s="72">
        <f t="shared" si="2"/>
        <v>2025</v>
      </c>
      <c r="C18" s="77">
        <f t="shared" si="3"/>
        <v>509049.746118807</v>
      </c>
      <c r="D18" s="78">
        <f t="shared" si="4"/>
        <v>0</v>
      </c>
      <c r="E18" s="74">
        <f t="shared" si="5"/>
        <v>35633.48222831649</v>
      </c>
      <c r="F18" s="74">
        <f t="shared" si="6"/>
        <v>544683.22834712348</v>
      </c>
      <c r="G18" s="78">
        <f t="shared" si="7"/>
        <v>80362</v>
      </c>
      <c r="H18" s="76">
        <f t="shared" si="1"/>
        <v>464321.22834712348</v>
      </c>
    </row>
    <row r="19" spans="1:8">
      <c r="A19" s="71">
        <f t="shared" si="0"/>
        <v>9</v>
      </c>
      <c r="B19" s="72">
        <f t="shared" si="2"/>
        <v>2026</v>
      </c>
      <c r="C19" s="77">
        <f t="shared" si="3"/>
        <v>464321.22834712348</v>
      </c>
      <c r="D19" s="78">
        <f t="shared" si="4"/>
        <v>0</v>
      </c>
      <c r="E19" s="74">
        <f t="shared" si="5"/>
        <v>32502.485984298648</v>
      </c>
      <c r="F19" s="74">
        <f t="shared" si="6"/>
        <v>496823.71433142212</v>
      </c>
      <c r="G19" s="78">
        <f t="shared" si="7"/>
        <v>80362</v>
      </c>
      <c r="H19" s="76">
        <f t="shared" si="1"/>
        <v>416461.71433142212</v>
      </c>
    </row>
    <row r="20" spans="1:8">
      <c r="A20" s="71">
        <f t="shared" si="0"/>
        <v>10</v>
      </c>
      <c r="B20" s="72">
        <f t="shared" si="2"/>
        <v>2027</v>
      </c>
      <c r="C20" s="77">
        <f t="shared" si="3"/>
        <v>416461.71433142212</v>
      </c>
      <c r="D20" s="78">
        <f t="shared" si="4"/>
        <v>0</v>
      </c>
      <c r="E20" s="74">
        <f t="shared" si="5"/>
        <v>29152.320003199551</v>
      </c>
      <c r="F20" s="74">
        <f t="shared" si="6"/>
        <v>445614.03433462168</v>
      </c>
      <c r="G20" s="78">
        <f t="shared" si="7"/>
        <v>80362</v>
      </c>
      <c r="H20" s="76">
        <f t="shared" si="1"/>
        <v>365252.03433462168</v>
      </c>
    </row>
    <row r="21" spans="1:8">
      <c r="A21" s="71">
        <f t="shared" si="0"/>
        <v>11</v>
      </c>
      <c r="B21" s="72">
        <f t="shared" si="2"/>
        <v>2028</v>
      </c>
      <c r="C21" s="77">
        <f t="shared" si="3"/>
        <v>365252.03433462168</v>
      </c>
      <c r="D21" s="78">
        <f t="shared" si="4"/>
        <v>0</v>
      </c>
      <c r="E21" s="74">
        <f t="shared" si="5"/>
        <v>25567.642403423521</v>
      </c>
      <c r="F21" s="74">
        <f t="shared" si="6"/>
        <v>390819.67673804518</v>
      </c>
      <c r="G21" s="78">
        <f t="shared" si="7"/>
        <v>80362</v>
      </c>
      <c r="H21" s="76">
        <f t="shared" si="1"/>
        <v>310457.67673804518</v>
      </c>
    </row>
    <row r="22" spans="1:8">
      <c r="A22" s="71">
        <f t="shared" si="0"/>
        <v>12</v>
      </c>
      <c r="B22" s="72">
        <f t="shared" si="2"/>
        <v>2029</v>
      </c>
      <c r="C22" s="77">
        <f t="shared" si="3"/>
        <v>310457.67673804518</v>
      </c>
      <c r="D22" s="78">
        <f t="shared" si="4"/>
        <v>0</v>
      </c>
      <c r="E22" s="74">
        <f t="shared" si="5"/>
        <v>21732.037371663166</v>
      </c>
      <c r="F22" s="74">
        <f t="shared" si="6"/>
        <v>332189.71410970832</v>
      </c>
      <c r="G22" s="78">
        <f t="shared" si="7"/>
        <v>80362</v>
      </c>
      <c r="H22" s="76">
        <f t="shared" si="1"/>
        <v>251827.71410970832</v>
      </c>
    </row>
    <row r="23" spans="1:8">
      <c r="A23" s="71">
        <f t="shared" si="0"/>
        <v>13</v>
      </c>
      <c r="B23" s="72">
        <f t="shared" si="2"/>
        <v>2030</v>
      </c>
      <c r="C23" s="77">
        <f t="shared" si="3"/>
        <v>251827.71410970832</v>
      </c>
      <c r="D23" s="78">
        <f t="shared" si="4"/>
        <v>0</v>
      </c>
      <c r="E23" s="74">
        <f t="shared" si="5"/>
        <v>17627.939987679583</v>
      </c>
      <c r="F23" s="74">
        <f t="shared" si="6"/>
        <v>269455.65409738792</v>
      </c>
      <c r="G23" s="78">
        <f t="shared" si="7"/>
        <v>80362</v>
      </c>
      <c r="H23" s="76">
        <f t="shared" si="1"/>
        <v>189093.65409738792</v>
      </c>
    </row>
    <row r="24" spans="1:8">
      <c r="A24" s="71">
        <f t="shared" si="0"/>
        <v>14</v>
      </c>
      <c r="B24" s="72">
        <f t="shared" si="2"/>
        <v>2031</v>
      </c>
      <c r="C24" s="77">
        <f t="shared" si="3"/>
        <v>189093.65409738792</v>
      </c>
      <c r="D24" s="78">
        <f t="shared" si="4"/>
        <v>0</v>
      </c>
      <c r="E24" s="74">
        <f t="shared" si="5"/>
        <v>13236.555786817155</v>
      </c>
      <c r="F24" s="74">
        <f t="shared" si="6"/>
        <v>202330.20988420508</v>
      </c>
      <c r="G24" s="78">
        <f t="shared" si="7"/>
        <v>80362</v>
      </c>
      <c r="H24" s="76">
        <f t="shared" si="1"/>
        <v>121968.20988420508</v>
      </c>
    </row>
    <row r="25" spans="1:8">
      <c r="A25" s="71">
        <f t="shared" si="0"/>
        <v>15</v>
      </c>
      <c r="B25" s="72">
        <f t="shared" si="2"/>
        <v>2032</v>
      </c>
      <c r="C25" s="77">
        <f t="shared" si="3"/>
        <v>121968.20988420508</v>
      </c>
      <c r="D25" s="78">
        <f t="shared" si="4"/>
        <v>0</v>
      </c>
      <c r="E25" s="74">
        <f t="shared" si="5"/>
        <v>8537.7746918943558</v>
      </c>
      <c r="F25" s="74">
        <f t="shared" si="6"/>
        <v>130505.98457609944</v>
      </c>
      <c r="G25" s="78">
        <f t="shared" si="7"/>
        <v>80362</v>
      </c>
      <c r="H25" s="76">
        <f t="shared" si="1"/>
        <v>50143.984576099436</v>
      </c>
    </row>
    <row r="26" spans="1:8">
      <c r="A26" s="71" t="e">
        <f t="shared" si="0"/>
        <v>#N/A</v>
      </c>
      <c r="B26" s="72" t="str">
        <f t="shared" si="2"/>
        <v/>
      </c>
      <c r="C26" s="77">
        <f t="shared" si="3"/>
        <v>50143.984576099436</v>
      </c>
      <c r="D26" s="78">
        <f t="shared" si="4"/>
        <v>0</v>
      </c>
      <c r="E26" s="74" t="str">
        <f t="shared" si="5"/>
        <v/>
      </c>
      <c r="F26" s="74" t="str">
        <f t="shared" si="6"/>
        <v/>
      </c>
      <c r="G26" s="78">
        <f t="shared" si="7"/>
        <v>0</v>
      </c>
      <c r="H26" s="76" t="str">
        <f t="shared" si="1"/>
        <v/>
      </c>
    </row>
    <row r="27" spans="1:8">
      <c r="A27" s="71" t="e">
        <f t="shared" si="0"/>
        <v>#N/A</v>
      </c>
      <c r="B27" s="72" t="str">
        <f t="shared" si="2"/>
        <v/>
      </c>
      <c r="C27" s="77" t="str">
        <f t="shared" si="3"/>
        <v/>
      </c>
      <c r="D27" s="78">
        <f t="shared" si="4"/>
        <v>0</v>
      </c>
      <c r="E27" s="74" t="str">
        <f t="shared" si="5"/>
        <v/>
      </c>
      <c r="F27" s="74" t="str">
        <f t="shared" si="6"/>
        <v/>
      </c>
      <c r="G27" s="78">
        <f t="shared" si="7"/>
        <v>0</v>
      </c>
      <c r="H27" s="76" t="str">
        <f t="shared" si="1"/>
        <v/>
      </c>
    </row>
    <row r="28" spans="1:8">
      <c r="A28" s="71" t="e">
        <f t="shared" si="0"/>
        <v>#N/A</v>
      </c>
      <c r="B28" s="72" t="str">
        <f t="shared" si="2"/>
        <v/>
      </c>
      <c r="C28" s="77" t="str">
        <f t="shared" si="3"/>
        <v/>
      </c>
      <c r="D28" s="78" t="str">
        <f t="shared" si="4"/>
        <v/>
      </c>
      <c r="E28" s="74" t="str">
        <f t="shared" si="5"/>
        <v/>
      </c>
      <c r="F28" s="74" t="str">
        <f t="shared" si="6"/>
        <v/>
      </c>
      <c r="G28" s="78" t="str">
        <f t="shared" si="7"/>
        <v/>
      </c>
      <c r="H28" s="76" t="str">
        <f t="shared" si="1"/>
        <v/>
      </c>
    </row>
    <row r="29" spans="1:8">
      <c r="A29" s="71" t="e">
        <f t="shared" si="0"/>
        <v>#N/A</v>
      </c>
      <c r="B29" s="72" t="str">
        <f t="shared" si="2"/>
        <v/>
      </c>
      <c r="C29" s="77" t="str">
        <f t="shared" si="3"/>
        <v/>
      </c>
      <c r="D29" s="78" t="str">
        <f t="shared" si="4"/>
        <v/>
      </c>
      <c r="E29" s="74" t="str">
        <f t="shared" si="5"/>
        <v/>
      </c>
      <c r="F29" s="74" t="str">
        <f t="shared" si="6"/>
        <v/>
      </c>
      <c r="G29" s="78" t="str">
        <f t="shared" si="7"/>
        <v/>
      </c>
      <c r="H29" s="76" t="str">
        <f t="shared" si="1"/>
        <v/>
      </c>
    </row>
    <row r="30" spans="1:8">
      <c r="A30" s="71" t="e">
        <f t="shared" si="0"/>
        <v>#N/A</v>
      </c>
      <c r="B30" s="72" t="str">
        <f t="shared" si="2"/>
        <v/>
      </c>
      <c r="C30" s="77" t="str">
        <f t="shared" si="3"/>
        <v/>
      </c>
      <c r="D30" s="78" t="str">
        <f t="shared" si="4"/>
        <v/>
      </c>
      <c r="E30" s="74" t="str">
        <f t="shared" si="5"/>
        <v/>
      </c>
      <c r="F30" s="74" t="str">
        <f t="shared" si="6"/>
        <v/>
      </c>
      <c r="G30" s="78" t="str">
        <f t="shared" si="7"/>
        <v/>
      </c>
      <c r="H30" s="76" t="str">
        <f t="shared" si="1"/>
        <v/>
      </c>
    </row>
    <row r="31" spans="1:8">
      <c r="A31" s="71" t="e">
        <f>IF(A30&gt;=$D$5,NA(),A30+1)</f>
        <v>#N/A</v>
      </c>
      <c r="B31" s="72" t="str">
        <f t="shared" si="2"/>
        <v/>
      </c>
      <c r="C31" s="77" t="str">
        <f t="shared" si="3"/>
        <v/>
      </c>
      <c r="D31" s="78" t="str">
        <f t="shared" si="4"/>
        <v/>
      </c>
      <c r="E31" s="74" t="str">
        <f t="shared" si="5"/>
        <v/>
      </c>
      <c r="F31" s="74" t="str">
        <f t="shared" si="6"/>
        <v/>
      </c>
      <c r="G31" s="78" t="str">
        <f t="shared" si="7"/>
        <v/>
      </c>
      <c r="H31" s="76" t="str">
        <f t="shared" si="1"/>
        <v/>
      </c>
    </row>
    <row r="32" spans="1:8">
      <c r="A32" s="71" t="e">
        <f t="shared" si="0"/>
        <v>#N/A</v>
      </c>
      <c r="B32" s="72" t="str">
        <f t="shared" si="2"/>
        <v/>
      </c>
      <c r="C32" s="77" t="str">
        <f t="shared" si="3"/>
        <v/>
      </c>
      <c r="D32" s="78" t="str">
        <f t="shared" si="4"/>
        <v/>
      </c>
      <c r="E32" s="74" t="str">
        <f t="shared" si="5"/>
        <v/>
      </c>
      <c r="F32" s="74" t="str">
        <f t="shared" si="6"/>
        <v/>
      </c>
      <c r="G32" s="78" t="str">
        <f t="shared" si="7"/>
        <v/>
      </c>
      <c r="H32" s="76" t="str">
        <f t="shared" si="1"/>
        <v/>
      </c>
    </row>
    <row r="33" spans="1:10">
      <c r="A33" s="71" t="e">
        <f t="shared" si="0"/>
        <v>#N/A</v>
      </c>
      <c r="B33" s="72" t="str">
        <f t="shared" si="2"/>
        <v/>
      </c>
      <c r="C33" s="77" t="str">
        <f t="shared" si="3"/>
        <v/>
      </c>
      <c r="D33" s="78" t="str">
        <f t="shared" si="4"/>
        <v/>
      </c>
      <c r="E33" s="74" t="str">
        <f t="shared" si="5"/>
        <v/>
      </c>
      <c r="F33" s="74" t="str">
        <f t="shared" si="6"/>
        <v/>
      </c>
      <c r="G33" s="78" t="str">
        <f t="shared" si="7"/>
        <v/>
      </c>
      <c r="H33" s="76" t="str">
        <f t="shared" si="1"/>
        <v/>
      </c>
    </row>
    <row r="34" spans="1:10">
      <c r="A34" s="71" t="e">
        <f t="shared" si="0"/>
        <v>#N/A</v>
      </c>
      <c r="B34" s="72" t="str">
        <f t="shared" si="2"/>
        <v/>
      </c>
      <c r="C34" s="77" t="str">
        <f t="shared" si="3"/>
        <v/>
      </c>
      <c r="D34" s="78" t="str">
        <f t="shared" si="4"/>
        <v/>
      </c>
      <c r="E34" s="74" t="str">
        <f t="shared" si="5"/>
        <v/>
      </c>
      <c r="F34" s="74" t="str">
        <f t="shared" si="6"/>
        <v/>
      </c>
      <c r="G34" s="78" t="str">
        <f t="shared" si="7"/>
        <v/>
      </c>
      <c r="H34" s="76" t="str">
        <f t="shared" si="1"/>
        <v/>
      </c>
    </row>
    <row r="35" spans="1:10">
      <c r="A35" s="71" t="e">
        <f t="shared" si="0"/>
        <v>#N/A</v>
      </c>
      <c r="B35" s="72" t="str">
        <f t="shared" si="2"/>
        <v/>
      </c>
      <c r="C35" s="77" t="str">
        <f t="shared" si="3"/>
        <v/>
      </c>
      <c r="D35" s="78" t="str">
        <f t="shared" si="4"/>
        <v/>
      </c>
      <c r="E35" s="74" t="str">
        <f t="shared" si="5"/>
        <v/>
      </c>
      <c r="F35" s="74" t="str">
        <f t="shared" si="6"/>
        <v/>
      </c>
      <c r="G35" s="78" t="str">
        <f t="shared" si="7"/>
        <v/>
      </c>
      <c r="H35" s="76" t="str">
        <f t="shared" si="1"/>
        <v/>
      </c>
    </row>
    <row r="36" spans="1:10">
      <c r="A36" s="71" t="e">
        <f t="shared" si="0"/>
        <v>#N/A</v>
      </c>
      <c r="B36" s="72" t="str">
        <f t="shared" si="2"/>
        <v/>
      </c>
      <c r="C36" s="77" t="str">
        <f t="shared" si="3"/>
        <v/>
      </c>
      <c r="D36" s="78" t="str">
        <f t="shared" si="4"/>
        <v/>
      </c>
      <c r="E36" s="74" t="str">
        <f t="shared" si="5"/>
        <v/>
      </c>
      <c r="F36" s="74" t="str">
        <f t="shared" si="6"/>
        <v/>
      </c>
      <c r="G36" s="78" t="str">
        <f t="shared" si="7"/>
        <v/>
      </c>
      <c r="H36" s="76" t="str">
        <f t="shared" si="1"/>
        <v/>
      </c>
    </row>
    <row r="37" spans="1:10">
      <c r="A37" s="71" t="e">
        <f t="shared" si="0"/>
        <v>#N/A</v>
      </c>
      <c r="B37" s="72" t="str">
        <f t="shared" si="2"/>
        <v/>
      </c>
      <c r="C37" s="77" t="str">
        <f t="shared" si="3"/>
        <v/>
      </c>
      <c r="D37" s="78" t="str">
        <f t="shared" si="4"/>
        <v/>
      </c>
      <c r="E37" s="74" t="str">
        <f t="shared" si="5"/>
        <v/>
      </c>
      <c r="F37" s="74" t="str">
        <f t="shared" si="6"/>
        <v/>
      </c>
      <c r="G37" s="78" t="str">
        <f t="shared" si="7"/>
        <v/>
      </c>
      <c r="H37" s="76" t="str">
        <f t="shared" si="1"/>
        <v/>
      </c>
    </row>
    <row r="38" spans="1:10">
      <c r="A38" s="71" t="e">
        <f t="shared" si="0"/>
        <v>#N/A</v>
      </c>
      <c r="B38" s="72" t="str">
        <f t="shared" si="2"/>
        <v/>
      </c>
      <c r="C38" s="77" t="str">
        <f t="shared" si="3"/>
        <v/>
      </c>
      <c r="D38" s="78" t="str">
        <f t="shared" si="4"/>
        <v/>
      </c>
      <c r="E38" s="74" t="str">
        <f t="shared" si="5"/>
        <v/>
      </c>
      <c r="F38" s="74" t="str">
        <f t="shared" si="6"/>
        <v/>
      </c>
      <c r="G38" s="78" t="str">
        <f t="shared" si="7"/>
        <v/>
      </c>
      <c r="H38" s="76" t="str">
        <f t="shared" si="1"/>
        <v/>
      </c>
    </row>
    <row r="39" spans="1:10">
      <c r="A39" s="71" t="e">
        <f t="shared" si="0"/>
        <v>#N/A</v>
      </c>
      <c r="B39" s="72" t="str">
        <f t="shared" si="2"/>
        <v/>
      </c>
      <c r="C39" s="77" t="str">
        <f t="shared" si="3"/>
        <v/>
      </c>
      <c r="D39" s="78" t="str">
        <f t="shared" si="4"/>
        <v/>
      </c>
      <c r="E39" s="74" t="str">
        <f t="shared" si="5"/>
        <v/>
      </c>
      <c r="F39" s="74" t="str">
        <f t="shared" si="6"/>
        <v/>
      </c>
      <c r="G39" s="78" t="str">
        <f t="shared" si="7"/>
        <v/>
      </c>
      <c r="H39" s="76" t="str">
        <f t="shared" si="1"/>
        <v/>
      </c>
    </row>
    <row r="40" spans="1:10">
      <c r="A40" s="71" t="e">
        <f t="shared" si="0"/>
        <v>#N/A</v>
      </c>
      <c r="B40" s="72" t="str">
        <f t="shared" si="2"/>
        <v/>
      </c>
      <c r="C40" s="77" t="str">
        <f t="shared" si="3"/>
        <v/>
      </c>
      <c r="D40" s="78" t="str">
        <f t="shared" si="4"/>
        <v/>
      </c>
      <c r="E40" s="74" t="str">
        <f t="shared" si="5"/>
        <v/>
      </c>
      <c r="F40" s="74" t="str">
        <f t="shared" si="6"/>
        <v/>
      </c>
      <c r="G40" s="78" t="str">
        <f t="shared" si="7"/>
        <v/>
      </c>
      <c r="H40" s="76" t="str">
        <f t="shared" si="1"/>
        <v/>
      </c>
    </row>
    <row r="41" spans="1:10">
      <c r="A41" s="71" t="e">
        <f t="shared" si="0"/>
        <v>#N/A</v>
      </c>
      <c r="B41" s="72" t="str">
        <f t="shared" si="2"/>
        <v/>
      </c>
      <c r="C41" s="77" t="str">
        <f t="shared" si="3"/>
        <v/>
      </c>
      <c r="D41" s="78" t="str">
        <f t="shared" si="4"/>
        <v/>
      </c>
      <c r="E41" s="74" t="str">
        <f t="shared" si="5"/>
        <v/>
      </c>
      <c r="F41" s="74" t="str">
        <f t="shared" si="6"/>
        <v/>
      </c>
      <c r="G41" s="78" t="str">
        <f t="shared" si="7"/>
        <v/>
      </c>
      <c r="H41" s="76" t="str">
        <f t="shared" si="1"/>
        <v/>
      </c>
    </row>
    <row r="42" spans="1:10">
      <c r="A42" s="71" t="e">
        <f t="shared" si="0"/>
        <v>#N/A</v>
      </c>
      <c r="B42" s="72" t="str">
        <f t="shared" si="2"/>
        <v/>
      </c>
      <c r="C42" s="77" t="str">
        <f t="shared" si="3"/>
        <v/>
      </c>
      <c r="D42" s="78" t="str">
        <f t="shared" si="4"/>
        <v/>
      </c>
      <c r="E42" s="74" t="str">
        <f t="shared" si="5"/>
        <v/>
      </c>
      <c r="F42" s="74" t="str">
        <f t="shared" si="6"/>
        <v/>
      </c>
      <c r="G42" s="78" t="str">
        <f t="shared" si="7"/>
        <v/>
      </c>
      <c r="H42" s="76" t="str">
        <f t="shared" si="1"/>
        <v/>
      </c>
    </row>
    <row r="43" spans="1:10">
      <c r="A43" s="71" t="e">
        <f t="shared" si="0"/>
        <v>#N/A</v>
      </c>
      <c r="B43" s="72" t="str">
        <f t="shared" si="2"/>
        <v/>
      </c>
      <c r="C43" s="77" t="str">
        <f t="shared" si="3"/>
        <v/>
      </c>
      <c r="D43" s="78" t="str">
        <f t="shared" si="4"/>
        <v/>
      </c>
      <c r="E43" s="74" t="str">
        <f t="shared" si="5"/>
        <v/>
      </c>
      <c r="F43" s="74" t="str">
        <f t="shared" si="6"/>
        <v/>
      </c>
      <c r="G43" s="78" t="str">
        <f t="shared" si="7"/>
        <v/>
      </c>
      <c r="H43" s="76" t="str">
        <f t="shared" si="1"/>
        <v/>
      </c>
    </row>
    <row r="44" spans="1:10" ht="13.5" customHeight="1">
      <c r="A44" s="71" t="e">
        <f t="shared" si="0"/>
        <v>#N/A</v>
      </c>
      <c r="B44" s="72" t="str">
        <f t="shared" si="2"/>
        <v/>
      </c>
      <c r="C44" s="77" t="str">
        <f t="shared" si="3"/>
        <v/>
      </c>
      <c r="D44" s="78" t="str">
        <f t="shared" si="4"/>
        <v/>
      </c>
      <c r="E44" s="74" t="str">
        <f t="shared" si="5"/>
        <v/>
      </c>
      <c r="F44" s="74" t="str">
        <f t="shared" si="6"/>
        <v/>
      </c>
      <c r="G44" s="78" t="str">
        <f t="shared" si="7"/>
        <v/>
      </c>
      <c r="H44" s="76" t="str">
        <f t="shared" si="1"/>
        <v/>
      </c>
    </row>
    <row r="45" spans="1:10" ht="12" customHeight="1">
      <c r="A45" s="71" t="e">
        <f t="shared" si="0"/>
        <v>#N/A</v>
      </c>
      <c r="B45" s="72" t="str">
        <f t="shared" si="2"/>
        <v/>
      </c>
      <c r="C45" s="77" t="str">
        <f t="shared" si="3"/>
        <v/>
      </c>
      <c r="D45" s="78" t="str">
        <f t="shared" si="4"/>
        <v/>
      </c>
      <c r="E45" s="74" t="str">
        <f t="shared" si="5"/>
        <v/>
      </c>
      <c r="F45" s="74" t="str">
        <f t="shared" si="6"/>
        <v/>
      </c>
      <c r="G45" s="78" t="str">
        <f t="shared" si="7"/>
        <v/>
      </c>
      <c r="H45" s="76" t="str">
        <f t="shared" si="1"/>
        <v/>
      </c>
    </row>
    <row r="46" spans="1:10" ht="15" customHeight="1">
      <c r="A46" s="71" t="e">
        <f t="shared" si="0"/>
        <v>#N/A</v>
      </c>
      <c r="B46" s="72" t="str">
        <f t="shared" si="2"/>
        <v/>
      </c>
      <c r="C46" s="77" t="str">
        <f t="shared" si="3"/>
        <v/>
      </c>
      <c r="D46" s="78" t="str">
        <f t="shared" si="4"/>
        <v/>
      </c>
      <c r="E46" s="74" t="str">
        <f t="shared" si="5"/>
        <v/>
      </c>
      <c r="F46" s="74" t="str">
        <f t="shared" si="6"/>
        <v/>
      </c>
      <c r="G46" s="78" t="str">
        <f t="shared" si="7"/>
        <v/>
      </c>
      <c r="H46" s="79"/>
    </row>
    <row r="47" spans="1:10" ht="15" customHeight="1">
      <c r="A47" s="71" t="e">
        <f t="shared" si="0"/>
        <v>#N/A</v>
      </c>
      <c r="B47" s="72" t="str">
        <f t="shared" si="2"/>
        <v/>
      </c>
      <c r="C47" s="77">
        <f t="shared" si="3"/>
        <v>0</v>
      </c>
      <c r="D47" s="78" t="str">
        <f t="shared" si="4"/>
        <v/>
      </c>
      <c r="E47" s="74" t="str">
        <f t="shared" si="5"/>
        <v/>
      </c>
      <c r="F47" s="74" t="str">
        <f t="shared" si="6"/>
        <v/>
      </c>
      <c r="G47" s="78" t="str">
        <f t="shared" si="7"/>
        <v/>
      </c>
      <c r="H47" s="80"/>
      <c r="J47" s="9"/>
    </row>
    <row r="48" spans="1:10" ht="15" customHeight="1">
      <c r="A48" s="71" t="e">
        <f t="shared" si="0"/>
        <v>#N/A</v>
      </c>
      <c r="B48" s="72" t="str">
        <f t="shared" si="2"/>
        <v/>
      </c>
      <c r="C48" s="77">
        <f t="shared" si="3"/>
        <v>0</v>
      </c>
      <c r="D48" s="78" t="str">
        <f t="shared" si="4"/>
        <v/>
      </c>
      <c r="E48" s="74" t="str">
        <f t="shared" si="5"/>
        <v/>
      </c>
      <c r="F48" s="74" t="str">
        <f t="shared" si="6"/>
        <v/>
      </c>
      <c r="G48" s="78" t="str">
        <f t="shared" si="7"/>
        <v/>
      </c>
      <c r="H48" s="80"/>
    </row>
    <row r="49" spans="1:8" ht="15.75" customHeight="1">
      <c r="A49" s="71" t="e">
        <f t="shared" si="0"/>
        <v>#N/A</v>
      </c>
      <c r="B49" s="72" t="str">
        <f t="shared" si="2"/>
        <v/>
      </c>
      <c r="C49" s="77">
        <f t="shared" si="3"/>
        <v>0</v>
      </c>
      <c r="D49" s="78" t="str">
        <f t="shared" si="4"/>
        <v/>
      </c>
      <c r="E49" s="74" t="str">
        <f t="shared" si="5"/>
        <v/>
      </c>
      <c r="F49" s="74" t="str">
        <f t="shared" si="6"/>
        <v/>
      </c>
      <c r="G49" s="78" t="str">
        <f t="shared" si="7"/>
        <v/>
      </c>
      <c r="H49" s="79"/>
    </row>
    <row r="50" spans="1:8" ht="15.75" customHeight="1" thickBot="1">
      <c r="A50" s="81" t="e">
        <f t="shared" si="0"/>
        <v>#N/A</v>
      </c>
      <c r="B50" s="82" t="str">
        <f t="shared" si="2"/>
        <v/>
      </c>
      <c r="C50" s="83">
        <f t="shared" si="3"/>
        <v>0</v>
      </c>
      <c r="D50" s="84" t="str">
        <f t="shared" si="4"/>
        <v/>
      </c>
      <c r="E50" s="85" t="str">
        <f t="shared" si="5"/>
        <v/>
      </c>
      <c r="F50" s="85" t="str">
        <f t="shared" si="6"/>
        <v/>
      </c>
      <c r="G50" s="78" t="str">
        <f t="shared" si="7"/>
        <v/>
      </c>
      <c r="H50" s="86"/>
    </row>
    <row r="51" spans="1:8" ht="15" customHeight="1">
      <c r="A51" s="10"/>
      <c r="B51" s="10"/>
      <c r="C51" s="11"/>
      <c r="D51" s="11"/>
      <c r="E51" s="11"/>
      <c r="F51" s="12"/>
      <c r="G51" s="10"/>
      <c r="H51" s="10"/>
    </row>
    <row r="53" spans="1:8">
      <c r="A53" s="346"/>
      <c r="B53" s="346"/>
      <c r="C53" s="346"/>
      <c r="D53" s="346"/>
      <c r="E53" s="346"/>
      <c r="F53" s="346"/>
      <c r="G53" s="346"/>
      <c r="H53" s="346"/>
    </row>
    <row r="54" spans="1:8">
      <c r="A54" s="346"/>
      <c r="B54" s="346"/>
      <c r="C54" s="346"/>
      <c r="D54" s="346"/>
      <c r="E54" s="346"/>
      <c r="F54" s="346"/>
      <c r="G54" s="346"/>
      <c r="H54" s="346"/>
    </row>
    <row r="55" spans="1:8">
      <c r="A55" s="8"/>
      <c r="B55" s="8"/>
      <c r="C55" s="8"/>
      <c r="D55" s="8"/>
      <c r="E55" s="8"/>
      <c r="F55" s="8"/>
      <c r="G55" s="8"/>
      <c r="H55" s="8"/>
    </row>
    <row r="56" spans="1:8">
      <c r="A56" s="13"/>
      <c r="B56" s="13"/>
      <c r="C56" s="14"/>
      <c r="D56" s="14"/>
      <c r="E56" s="14"/>
      <c r="F56" s="14"/>
      <c r="G56" s="14"/>
      <c r="H56" s="14"/>
    </row>
    <row r="57" spans="1:8">
      <c r="A57" s="13"/>
      <c r="B57" s="13"/>
      <c r="C57" s="14"/>
      <c r="D57" s="14"/>
      <c r="E57" s="14"/>
      <c r="F57" s="14"/>
      <c r="G57" s="14"/>
      <c r="H57" s="14"/>
    </row>
    <row r="58" spans="1:8">
      <c r="A58" s="13"/>
      <c r="B58" s="13"/>
      <c r="C58" s="14"/>
      <c r="D58" s="14"/>
      <c r="E58" s="14"/>
      <c r="F58" s="14"/>
      <c r="G58" s="14"/>
      <c r="H58" s="14"/>
    </row>
    <row r="59" spans="1:8">
      <c r="A59" s="13"/>
      <c r="B59" s="13"/>
      <c r="C59" s="14"/>
      <c r="D59" s="14"/>
      <c r="E59" s="14"/>
      <c r="F59" s="14"/>
      <c r="G59" s="14"/>
      <c r="H59" s="14"/>
    </row>
    <row r="60" spans="1:8">
      <c r="A60" s="13"/>
      <c r="B60" s="13"/>
      <c r="C60" s="14"/>
      <c r="D60" s="14"/>
      <c r="E60" s="14"/>
      <c r="F60" s="14"/>
      <c r="G60" s="14"/>
      <c r="H60" s="14"/>
    </row>
    <row r="61" spans="1:8">
      <c r="A61" s="13"/>
      <c r="B61" s="13"/>
      <c r="C61" s="14"/>
      <c r="D61" s="14"/>
      <c r="E61" s="14"/>
      <c r="F61" s="14"/>
      <c r="G61" s="14"/>
      <c r="H61" s="14"/>
    </row>
    <row r="62" spans="1:8">
      <c r="A62" s="13"/>
      <c r="B62" s="13"/>
      <c r="C62" s="14"/>
      <c r="D62" s="14"/>
      <c r="E62" s="14"/>
      <c r="F62" s="14"/>
      <c r="G62" s="14"/>
      <c r="H62" s="14"/>
    </row>
    <row r="63" spans="1:8">
      <c r="A63" s="13"/>
      <c r="B63" s="13"/>
      <c r="C63" s="14"/>
      <c r="D63" s="14"/>
      <c r="E63" s="14"/>
      <c r="F63" s="14"/>
      <c r="G63" s="14"/>
      <c r="H63" s="14"/>
    </row>
    <row r="64" spans="1:8">
      <c r="A64" s="13"/>
      <c r="B64" s="13"/>
      <c r="C64" s="14"/>
      <c r="D64" s="14"/>
      <c r="E64" s="14"/>
      <c r="F64" s="14"/>
      <c r="G64" s="14"/>
      <c r="H64" s="14"/>
    </row>
    <row r="65" spans="1:8">
      <c r="A65" s="13"/>
      <c r="B65" s="13"/>
      <c r="C65" s="14"/>
      <c r="D65" s="14"/>
      <c r="E65" s="14"/>
      <c r="F65" s="14"/>
      <c r="G65" s="14"/>
      <c r="H65" s="14"/>
    </row>
    <row r="66" spans="1:8">
      <c r="A66" s="13"/>
      <c r="B66" s="13"/>
      <c r="C66" s="14"/>
      <c r="D66" s="14"/>
      <c r="E66" s="14"/>
      <c r="F66" s="14"/>
      <c r="G66" s="14"/>
      <c r="H66" s="14"/>
    </row>
    <row r="67" spans="1:8">
      <c r="A67" s="13"/>
      <c r="B67" s="13"/>
      <c r="C67" s="14"/>
      <c r="D67" s="14"/>
      <c r="E67" s="14"/>
      <c r="F67" s="14"/>
      <c r="G67" s="14"/>
      <c r="H67" s="14"/>
    </row>
    <row r="68" spans="1:8">
      <c r="A68" s="13"/>
      <c r="B68" s="13"/>
      <c r="C68" s="14"/>
      <c r="D68" s="14"/>
      <c r="E68" s="14"/>
      <c r="F68" s="14"/>
      <c r="G68" s="14"/>
      <c r="H68" s="14"/>
    </row>
    <row r="69" spans="1:8">
      <c r="A69" s="13"/>
      <c r="B69" s="13"/>
      <c r="C69" s="14"/>
      <c r="D69" s="14"/>
      <c r="E69" s="14"/>
      <c r="F69" s="14"/>
      <c r="G69" s="14"/>
      <c r="H69" s="14"/>
    </row>
    <row r="70" spans="1:8">
      <c r="A70" s="13"/>
      <c r="B70" s="13"/>
      <c r="C70" s="14"/>
      <c r="D70" s="14"/>
      <c r="E70" s="14"/>
      <c r="F70" s="14"/>
      <c r="G70" s="14"/>
      <c r="H70" s="14"/>
    </row>
    <row r="71" spans="1:8">
      <c r="A71" s="13"/>
      <c r="B71" s="13"/>
      <c r="C71" s="14"/>
      <c r="D71" s="14"/>
      <c r="E71" s="14"/>
      <c r="F71" s="14"/>
      <c r="G71" s="14"/>
      <c r="H71" s="14"/>
    </row>
    <row r="72" spans="1:8">
      <c r="A72" s="13"/>
      <c r="B72" s="13"/>
      <c r="C72" s="14"/>
      <c r="D72" s="14"/>
      <c r="E72" s="14"/>
      <c r="F72" s="14"/>
      <c r="G72" s="14"/>
      <c r="H72" s="14"/>
    </row>
    <row r="73" spans="1:8">
      <c r="A73" s="13"/>
      <c r="B73" s="13"/>
      <c r="C73" s="14"/>
      <c r="D73" s="14"/>
      <c r="E73" s="14"/>
      <c r="F73" s="14"/>
      <c r="G73" s="14"/>
      <c r="H73" s="14"/>
    </row>
    <row r="74" spans="1:8">
      <c r="A74" s="13"/>
      <c r="B74" s="13"/>
      <c r="C74" s="14"/>
      <c r="D74" s="14"/>
      <c r="E74" s="14"/>
      <c r="F74" s="14"/>
      <c r="G74" s="14"/>
      <c r="H74" s="14"/>
    </row>
    <row r="75" spans="1:8">
      <c r="A75" s="13"/>
      <c r="B75" s="13"/>
      <c r="C75" s="14"/>
      <c r="D75" s="14"/>
      <c r="E75" s="14"/>
      <c r="F75" s="14"/>
      <c r="G75" s="14"/>
      <c r="H75" s="14"/>
    </row>
    <row r="76" spans="1:8">
      <c r="A76" s="13"/>
      <c r="B76" s="13"/>
      <c r="C76" s="14"/>
      <c r="D76" s="14"/>
      <c r="E76" s="14"/>
      <c r="F76" s="14"/>
      <c r="G76" s="14"/>
      <c r="H76" s="14"/>
    </row>
    <row r="77" spans="1:8">
      <c r="A77" s="13"/>
      <c r="B77" s="13"/>
      <c r="C77" s="14"/>
      <c r="D77" s="14"/>
      <c r="E77" s="14"/>
      <c r="F77" s="14"/>
      <c r="G77" s="14"/>
      <c r="H77" s="14"/>
    </row>
    <row r="78" spans="1:8">
      <c r="A78" s="13"/>
      <c r="B78" s="13"/>
      <c r="C78" s="14"/>
      <c r="D78" s="14"/>
      <c r="E78" s="14"/>
      <c r="F78" s="14"/>
      <c r="G78" s="14"/>
      <c r="H78" s="14"/>
    </row>
    <row r="79" spans="1:8">
      <c r="A79" s="13"/>
      <c r="B79" s="13"/>
      <c r="C79" s="14"/>
      <c r="D79" s="14"/>
      <c r="E79" s="14"/>
      <c r="F79" s="14"/>
      <c r="G79" s="14"/>
      <c r="H79" s="14"/>
    </row>
    <row r="80" spans="1:8">
      <c r="A80" s="13"/>
      <c r="B80" s="13"/>
      <c r="C80" s="14"/>
      <c r="D80" s="14"/>
      <c r="E80" s="14"/>
      <c r="F80" s="14"/>
      <c r="G80" s="14"/>
      <c r="H80" s="14"/>
    </row>
    <row r="81" spans="1:8">
      <c r="A81" s="13"/>
      <c r="B81" s="13"/>
      <c r="C81" s="14"/>
      <c r="D81" s="14"/>
      <c r="E81" s="14"/>
      <c r="F81" s="14"/>
      <c r="G81" s="14"/>
      <c r="H81" s="14"/>
    </row>
    <row r="82" spans="1:8">
      <c r="A82" s="13"/>
      <c r="B82" s="13"/>
      <c r="C82" s="14"/>
      <c r="D82" s="14"/>
      <c r="E82" s="14"/>
      <c r="F82" s="14"/>
      <c r="G82" s="14"/>
      <c r="H82" s="14"/>
    </row>
    <row r="83" spans="1:8">
      <c r="A83" s="13"/>
      <c r="B83" s="13"/>
      <c r="C83" s="14"/>
      <c r="D83" s="14"/>
      <c r="E83" s="14"/>
      <c r="F83" s="14"/>
      <c r="G83" s="14"/>
      <c r="H83" s="14"/>
    </row>
    <row r="84" spans="1:8">
      <c r="A84" s="13"/>
      <c r="B84" s="13"/>
      <c r="C84" s="14"/>
      <c r="D84" s="14"/>
      <c r="E84" s="14"/>
      <c r="F84" s="14"/>
      <c r="G84" s="14"/>
      <c r="H84" s="14"/>
    </row>
    <row r="85" spans="1:8">
      <c r="A85" s="13"/>
      <c r="B85" s="13"/>
      <c r="C85" s="14"/>
      <c r="D85" s="14"/>
      <c r="E85" s="14"/>
      <c r="F85" s="14"/>
      <c r="G85" s="14"/>
      <c r="H85" s="14"/>
    </row>
    <row r="86" spans="1:8">
      <c r="A86" s="13"/>
      <c r="B86" s="13"/>
      <c r="C86" s="14"/>
      <c r="D86" s="14"/>
      <c r="E86" s="14"/>
      <c r="F86" s="14"/>
      <c r="G86" s="14"/>
      <c r="H86" s="14"/>
    </row>
    <row r="87" spans="1:8">
      <c r="A87" s="13"/>
      <c r="B87" s="13"/>
      <c r="C87" s="14"/>
      <c r="D87" s="14"/>
      <c r="E87" s="14"/>
      <c r="F87" s="14"/>
      <c r="G87" s="14"/>
      <c r="H87" s="14"/>
    </row>
    <row r="88" spans="1:8">
      <c r="A88" s="13"/>
      <c r="B88" s="13"/>
      <c r="C88" s="14"/>
      <c r="D88" s="14"/>
      <c r="E88" s="14"/>
      <c r="F88" s="14"/>
      <c r="G88" s="14"/>
      <c r="H88" s="14"/>
    </row>
    <row r="89" spans="1:8">
      <c r="A89" s="13"/>
      <c r="B89" s="13"/>
      <c r="C89" s="14"/>
      <c r="D89" s="14"/>
      <c r="E89" s="14"/>
      <c r="F89" s="14"/>
      <c r="G89" s="14"/>
      <c r="H89" s="14"/>
    </row>
    <row r="90" spans="1:8">
      <c r="A90" s="13"/>
      <c r="B90" s="13"/>
      <c r="C90" s="14"/>
      <c r="D90" s="14"/>
      <c r="E90" s="14"/>
      <c r="F90" s="14"/>
      <c r="G90" s="14"/>
      <c r="H90" s="14"/>
    </row>
    <row r="91" spans="1:8">
      <c r="A91" s="13"/>
      <c r="B91" s="13"/>
      <c r="C91" s="14"/>
      <c r="D91" s="14"/>
      <c r="E91" s="14"/>
      <c r="F91" s="14"/>
      <c r="G91" s="14"/>
      <c r="H91" s="14"/>
    </row>
    <row r="92" spans="1:8">
      <c r="A92" s="13"/>
      <c r="B92" s="13"/>
      <c r="C92" s="14"/>
      <c r="D92" s="14"/>
      <c r="E92" s="14"/>
      <c r="F92" s="14"/>
      <c r="G92" s="14"/>
      <c r="H92" s="14"/>
    </row>
    <row r="93" spans="1:8">
      <c r="A93" s="13"/>
      <c r="B93" s="13"/>
      <c r="C93" s="14"/>
      <c r="D93" s="14"/>
      <c r="E93" s="14"/>
      <c r="F93" s="14"/>
      <c r="G93" s="14"/>
      <c r="H93" s="14"/>
    </row>
    <row r="94" spans="1:8">
      <c r="A94" s="13"/>
      <c r="B94" s="13"/>
      <c r="C94" s="14"/>
      <c r="D94" s="14"/>
      <c r="E94" s="14"/>
      <c r="F94" s="14"/>
      <c r="G94" s="14"/>
      <c r="H94" s="14"/>
    </row>
    <row r="95" spans="1:8">
      <c r="A95" s="13"/>
      <c r="B95" s="13"/>
      <c r="C95" s="14"/>
      <c r="D95" s="14"/>
      <c r="E95" s="14"/>
      <c r="F95" s="14"/>
      <c r="G95" s="14"/>
      <c r="H95" s="14"/>
    </row>
    <row r="96" spans="1:8">
      <c r="A96" s="347"/>
      <c r="B96" s="347"/>
      <c r="C96" s="347"/>
      <c r="D96" s="347"/>
      <c r="E96" s="347"/>
      <c r="F96" s="347"/>
      <c r="G96" s="15"/>
      <c r="H96" s="10"/>
    </row>
    <row r="97" spans="1:8">
      <c r="A97" s="346"/>
      <c r="B97" s="346"/>
      <c r="C97" s="346"/>
      <c r="D97" s="346"/>
      <c r="E97" s="346"/>
      <c r="F97" s="346"/>
      <c r="G97" s="346"/>
      <c r="H97" s="346"/>
    </row>
    <row r="98" spans="1:8">
      <c r="A98" s="346"/>
      <c r="B98" s="346"/>
      <c r="C98" s="346"/>
      <c r="D98" s="346"/>
      <c r="E98" s="346"/>
      <c r="F98" s="346"/>
      <c r="G98" s="346"/>
      <c r="H98" s="346"/>
    </row>
    <row r="99" spans="1:8">
      <c r="A99" s="347"/>
      <c r="B99" s="347"/>
      <c r="C99" s="10"/>
      <c r="D99" s="10"/>
      <c r="E99" s="10"/>
      <c r="F99" s="16"/>
      <c r="G99" s="347"/>
      <c r="H99" s="347"/>
    </row>
    <row r="100" spans="1:8">
      <c r="A100" s="347"/>
      <c r="B100" s="347"/>
      <c r="C100" s="10"/>
      <c r="D100" s="10"/>
      <c r="E100" s="10"/>
      <c r="F100" s="15"/>
      <c r="G100" s="347"/>
      <c r="H100" s="347"/>
    </row>
    <row r="101" spans="1:8">
      <c r="A101" s="347"/>
      <c r="B101" s="347"/>
      <c r="C101" s="10"/>
      <c r="D101" s="10"/>
      <c r="E101" s="10"/>
      <c r="F101" s="16"/>
      <c r="G101" s="347"/>
      <c r="H101" s="347"/>
    </row>
    <row r="102" spans="1:8">
      <c r="A102" s="347"/>
      <c r="B102" s="347"/>
      <c r="C102" s="346"/>
      <c r="D102" s="346"/>
      <c r="E102" s="346"/>
      <c r="F102" s="348"/>
      <c r="G102" s="347"/>
      <c r="H102" s="347"/>
    </row>
    <row r="103" spans="1:8">
      <c r="A103" s="347"/>
      <c r="B103" s="347"/>
      <c r="C103" s="346"/>
      <c r="D103" s="346"/>
      <c r="E103" s="346"/>
      <c r="F103" s="348"/>
      <c r="G103" s="347"/>
      <c r="H103" s="347"/>
    </row>
    <row r="105" spans="1:8">
      <c r="A105" s="346"/>
      <c r="B105" s="346"/>
      <c r="C105" s="346"/>
      <c r="D105" s="346"/>
      <c r="E105" s="346"/>
      <c r="F105" s="346"/>
      <c r="G105" s="346"/>
      <c r="H105" s="346"/>
    </row>
    <row r="106" spans="1:8">
      <c r="A106" s="346"/>
      <c r="B106" s="346"/>
      <c r="C106" s="346"/>
      <c r="D106" s="346"/>
      <c r="E106" s="346"/>
      <c r="F106" s="346"/>
      <c r="G106" s="346"/>
      <c r="H106" s="346"/>
    </row>
    <row r="107" spans="1:8">
      <c r="A107" s="8"/>
      <c r="B107" s="8"/>
      <c r="C107" s="8"/>
      <c r="D107" s="8"/>
      <c r="E107" s="8"/>
      <c r="F107" s="8"/>
      <c r="G107" s="8"/>
      <c r="H107" s="8"/>
    </row>
    <row r="108" spans="1:8">
      <c r="A108" s="13"/>
      <c r="B108" s="13"/>
      <c r="C108" s="14"/>
      <c r="D108" s="14"/>
      <c r="E108" s="14"/>
      <c r="F108" s="14"/>
      <c r="G108" s="14"/>
      <c r="H108" s="14"/>
    </row>
    <row r="109" spans="1:8">
      <c r="A109" s="13"/>
      <c r="B109" s="13"/>
      <c r="C109" s="14"/>
      <c r="D109" s="14"/>
      <c r="E109" s="14"/>
      <c r="F109" s="14"/>
      <c r="G109" s="14"/>
      <c r="H109" s="14"/>
    </row>
    <row r="110" spans="1:8">
      <c r="A110" s="13"/>
      <c r="B110" s="13"/>
      <c r="C110" s="14"/>
      <c r="D110" s="14"/>
      <c r="E110" s="14"/>
      <c r="F110" s="14"/>
      <c r="G110" s="14"/>
      <c r="H110" s="14"/>
    </row>
    <row r="111" spans="1:8">
      <c r="A111" s="13"/>
      <c r="B111" s="13"/>
      <c r="C111" s="14"/>
      <c r="D111" s="14"/>
      <c r="E111" s="14"/>
      <c r="F111" s="14"/>
      <c r="G111" s="14"/>
      <c r="H111" s="14"/>
    </row>
    <row r="112" spans="1:8">
      <c r="A112" s="13"/>
      <c r="B112" s="13"/>
      <c r="C112" s="14"/>
      <c r="D112" s="14"/>
      <c r="E112" s="14"/>
      <c r="F112" s="14"/>
      <c r="G112" s="14"/>
      <c r="H112" s="14"/>
    </row>
    <row r="113" spans="1:8">
      <c r="A113" s="13"/>
      <c r="B113" s="13"/>
      <c r="C113" s="14"/>
      <c r="D113" s="14"/>
      <c r="E113" s="14"/>
      <c r="F113" s="14"/>
      <c r="G113" s="14"/>
      <c r="H113" s="14"/>
    </row>
    <row r="114" spans="1:8">
      <c r="A114" s="13"/>
      <c r="B114" s="13"/>
      <c r="C114" s="14"/>
      <c r="D114" s="14"/>
      <c r="E114" s="14"/>
      <c r="F114" s="14"/>
      <c r="G114" s="14"/>
      <c r="H114" s="14"/>
    </row>
    <row r="115" spans="1:8">
      <c r="A115" s="13"/>
      <c r="B115" s="13"/>
      <c r="C115" s="14"/>
      <c r="D115" s="14"/>
      <c r="E115" s="14"/>
      <c r="F115" s="14"/>
      <c r="G115" s="14"/>
      <c r="H115" s="14"/>
    </row>
    <row r="116" spans="1:8">
      <c r="A116" s="13"/>
      <c r="B116" s="13"/>
      <c r="C116" s="14"/>
      <c r="D116" s="14"/>
      <c r="E116" s="14"/>
      <c r="F116" s="14"/>
      <c r="G116" s="14"/>
      <c r="H116" s="14"/>
    </row>
    <row r="117" spans="1:8">
      <c r="A117" s="13"/>
      <c r="B117" s="13"/>
      <c r="C117" s="14"/>
      <c r="D117" s="14"/>
      <c r="E117" s="14"/>
      <c r="F117" s="14"/>
      <c r="G117" s="14"/>
      <c r="H117" s="14"/>
    </row>
    <row r="118" spans="1:8">
      <c r="A118" s="13"/>
      <c r="B118" s="13"/>
      <c r="C118" s="14"/>
      <c r="D118" s="14"/>
      <c r="E118" s="14"/>
      <c r="F118" s="14"/>
      <c r="G118" s="14"/>
      <c r="H118" s="14"/>
    </row>
    <row r="119" spans="1:8">
      <c r="A119" s="13"/>
      <c r="B119" s="13"/>
      <c r="C119" s="14"/>
      <c r="D119" s="14"/>
      <c r="E119" s="14"/>
      <c r="F119" s="14"/>
      <c r="G119" s="14"/>
      <c r="H119" s="14"/>
    </row>
    <row r="120" spans="1:8">
      <c r="A120" s="13"/>
      <c r="B120" s="13"/>
      <c r="C120" s="14"/>
      <c r="D120" s="14"/>
      <c r="E120" s="14"/>
      <c r="F120" s="14"/>
      <c r="G120" s="14"/>
      <c r="H120" s="14"/>
    </row>
    <row r="121" spans="1:8">
      <c r="A121" s="13"/>
      <c r="B121" s="13"/>
      <c r="C121" s="14"/>
      <c r="D121" s="14"/>
      <c r="E121" s="14"/>
      <c r="F121" s="14"/>
      <c r="G121" s="14"/>
      <c r="H121" s="14"/>
    </row>
    <row r="122" spans="1:8">
      <c r="A122" s="13"/>
      <c r="B122" s="13"/>
      <c r="C122" s="14"/>
      <c r="D122" s="14"/>
      <c r="E122" s="14"/>
      <c r="F122" s="14"/>
      <c r="G122" s="14"/>
      <c r="H122" s="14"/>
    </row>
    <row r="123" spans="1:8">
      <c r="A123" s="347"/>
      <c r="B123" s="347"/>
      <c r="C123" s="347"/>
      <c r="D123" s="347"/>
      <c r="E123" s="347"/>
      <c r="F123" s="347"/>
      <c r="G123" s="15"/>
      <c r="H123" s="10"/>
    </row>
    <row r="124" spans="1:8">
      <c r="A124" s="346"/>
      <c r="B124" s="346"/>
      <c r="C124" s="346"/>
      <c r="D124" s="346"/>
      <c r="E124" s="346"/>
      <c r="F124" s="346"/>
      <c r="G124" s="346"/>
      <c r="H124" s="346"/>
    </row>
    <row r="125" spans="1:8">
      <c r="A125" s="346"/>
      <c r="B125" s="346"/>
      <c r="C125" s="346"/>
      <c r="D125" s="346"/>
      <c r="E125" s="346"/>
      <c r="F125" s="346"/>
      <c r="G125" s="346"/>
      <c r="H125" s="346"/>
    </row>
    <row r="126" spans="1:8">
      <c r="A126" s="347"/>
      <c r="B126" s="347"/>
      <c r="C126" s="349"/>
      <c r="D126" s="349"/>
      <c r="E126" s="349"/>
      <c r="F126" s="17"/>
      <c r="G126" s="347"/>
      <c r="H126" s="347"/>
    </row>
    <row r="127" spans="1:8">
      <c r="A127" s="347"/>
      <c r="B127" s="347"/>
      <c r="C127" s="349"/>
      <c r="D127" s="349"/>
      <c r="E127" s="349"/>
      <c r="F127" s="17"/>
      <c r="G127" s="347"/>
      <c r="H127" s="347"/>
    </row>
    <row r="128" spans="1:8">
      <c r="A128" s="347"/>
      <c r="B128" s="347"/>
      <c r="C128" s="349"/>
      <c r="D128" s="349"/>
      <c r="E128" s="349"/>
      <c r="F128" s="17"/>
      <c r="G128" s="347"/>
      <c r="H128" s="347"/>
    </row>
    <row r="129" spans="1:29">
      <c r="A129" s="347"/>
      <c r="B129" s="347"/>
      <c r="C129" s="346"/>
      <c r="D129" s="346"/>
      <c r="E129" s="346"/>
      <c r="F129" s="348"/>
      <c r="G129" s="347"/>
      <c r="H129" s="347"/>
      <c r="I129" s="346"/>
      <c r="J129" s="346"/>
      <c r="K129" s="346"/>
      <c r="L129" s="346"/>
      <c r="M129" s="346"/>
      <c r="N129" s="346"/>
      <c r="O129" s="346"/>
      <c r="P129" s="346"/>
      <c r="Q129" s="346"/>
      <c r="R129" s="346"/>
      <c r="S129" s="346"/>
      <c r="T129" s="346"/>
      <c r="U129" s="346"/>
      <c r="V129" s="346"/>
      <c r="W129" s="346"/>
      <c r="X129" s="346"/>
      <c r="Y129" s="346"/>
      <c r="Z129" s="346"/>
      <c r="AA129" s="346"/>
      <c r="AB129" s="346"/>
      <c r="AC129" s="346"/>
    </row>
    <row r="130" spans="1:29">
      <c r="A130" s="347"/>
      <c r="B130" s="347"/>
      <c r="C130" s="346"/>
      <c r="D130" s="346"/>
      <c r="E130" s="346"/>
      <c r="F130" s="348"/>
      <c r="G130" s="347"/>
      <c r="H130" s="347"/>
      <c r="I130" s="346"/>
      <c r="J130" s="346"/>
      <c r="K130" s="346"/>
      <c r="L130" s="346"/>
      <c r="M130" s="346"/>
      <c r="N130" s="346"/>
      <c r="O130" s="346"/>
      <c r="P130" s="346"/>
      <c r="Q130" s="346"/>
      <c r="R130" s="346"/>
      <c r="S130" s="346"/>
      <c r="T130" s="346"/>
      <c r="U130" s="346"/>
      <c r="V130" s="346"/>
      <c r="W130" s="346"/>
      <c r="X130" s="346"/>
      <c r="Y130" s="346"/>
      <c r="Z130" s="346"/>
      <c r="AA130" s="346"/>
      <c r="AB130" s="346"/>
      <c r="AC130" s="346"/>
    </row>
    <row r="131" spans="1:29">
      <c r="I131" s="8"/>
      <c r="J131" s="8"/>
      <c r="K131" s="8"/>
      <c r="L131" s="8"/>
      <c r="M131" s="8"/>
      <c r="N131" s="8"/>
      <c r="O131" s="8"/>
      <c r="P131" s="8"/>
      <c r="Q131" s="8"/>
      <c r="R131" s="8"/>
      <c r="S131" s="8"/>
      <c r="T131" s="8"/>
      <c r="U131" s="8"/>
      <c r="V131" s="8"/>
      <c r="W131" s="8"/>
      <c r="X131" s="8"/>
      <c r="Y131" s="8"/>
      <c r="Z131" s="8"/>
      <c r="AA131" s="8"/>
      <c r="AB131" s="8"/>
      <c r="AC131" s="8"/>
    </row>
    <row r="132" spans="1:29">
      <c r="A132" s="346"/>
      <c r="B132" s="346"/>
      <c r="C132" s="346"/>
      <c r="D132" s="346"/>
      <c r="E132" s="346"/>
      <c r="F132" s="346"/>
      <c r="G132" s="346"/>
      <c r="H132" s="346"/>
      <c r="I132" s="13"/>
      <c r="J132" s="13"/>
      <c r="K132" s="14"/>
      <c r="L132" s="14"/>
      <c r="M132" s="14"/>
      <c r="N132" s="14"/>
      <c r="O132" s="14"/>
      <c r="P132" s="13"/>
      <c r="Q132" s="13"/>
      <c r="R132" s="14"/>
      <c r="S132" s="14"/>
      <c r="T132" s="14"/>
      <c r="U132" s="14"/>
      <c r="V132" s="14"/>
      <c r="W132" s="13"/>
      <c r="X132" s="13"/>
      <c r="Y132" s="14"/>
      <c r="Z132" s="14"/>
      <c r="AA132" s="14"/>
      <c r="AB132" s="14"/>
      <c r="AC132" s="14"/>
    </row>
    <row r="133" spans="1:29">
      <c r="A133" s="346"/>
      <c r="B133" s="346"/>
      <c r="C133" s="346"/>
      <c r="D133" s="346"/>
      <c r="E133" s="346"/>
      <c r="F133" s="346"/>
      <c r="G133" s="346"/>
      <c r="H133" s="346"/>
      <c r="I133" s="13"/>
      <c r="J133" s="13"/>
      <c r="K133" s="14"/>
      <c r="L133" s="14"/>
      <c r="M133" s="14"/>
      <c r="N133" s="14"/>
      <c r="O133" s="14"/>
      <c r="P133" s="13"/>
      <c r="Q133" s="13"/>
      <c r="R133" s="14"/>
      <c r="S133" s="14"/>
      <c r="T133" s="14"/>
      <c r="U133" s="14"/>
      <c r="V133" s="14"/>
      <c r="W133" s="13"/>
      <c r="X133" s="13"/>
      <c r="Y133" s="14"/>
      <c r="Z133" s="14"/>
      <c r="AA133" s="14"/>
      <c r="AB133" s="14"/>
      <c r="AC133" s="14"/>
    </row>
    <row r="134" spans="1:29">
      <c r="A134" s="8"/>
      <c r="B134" s="8"/>
      <c r="C134" s="8"/>
      <c r="D134" s="8"/>
      <c r="E134" s="8"/>
      <c r="F134" s="8"/>
      <c r="G134" s="8"/>
      <c r="H134" s="8"/>
      <c r="I134" s="13"/>
      <c r="J134" s="13"/>
      <c r="K134" s="14"/>
      <c r="L134" s="14"/>
      <c r="M134" s="14"/>
      <c r="N134" s="14"/>
      <c r="O134" s="14"/>
      <c r="P134" s="13"/>
      <c r="Q134" s="13"/>
      <c r="R134" s="14"/>
      <c r="S134" s="14"/>
      <c r="T134" s="14"/>
      <c r="U134" s="14"/>
      <c r="V134" s="14"/>
      <c r="W134" s="13"/>
      <c r="X134" s="13"/>
      <c r="Y134" s="14"/>
      <c r="Z134" s="14"/>
      <c r="AA134" s="14"/>
      <c r="AB134" s="14"/>
      <c r="AC134" s="14"/>
    </row>
    <row r="135" spans="1:29">
      <c r="A135" s="13"/>
      <c r="B135" s="13"/>
      <c r="C135" s="14"/>
      <c r="D135" s="14"/>
      <c r="E135" s="14"/>
      <c r="F135" s="14"/>
      <c r="G135" s="14"/>
      <c r="H135" s="14"/>
      <c r="I135" s="13"/>
      <c r="J135" s="13"/>
      <c r="K135" s="14"/>
      <c r="L135" s="14"/>
      <c r="M135" s="14"/>
      <c r="N135" s="14"/>
      <c r="O135" s="14"/>
      <c r="P135" s="13"/>
      <c r="Q135" s="13"/>
      <c r="R135" s="14"/>
      <c r="S135" s="14"/>
      <c r="T135" s="14"/>
      <c r="U135" s="14"/>
      <c r="V135" s="14"/>
      <c r="W135" s="13"/>
      <c r="X135" s="13"/>
      <c r="Y135" s="14"/>
      <c r="Z135" s="14"/>
      <c r="AA135" s="14"/>
      <c r="AB135" s="14"/>
      <c r="AC135" s="14"/>
    </row>
    <row r="136" spans="1:29">
      <c r="A136" s="13"/>
      <c r="B136" s="13"/>
      <c r="C136" s="14"/>
      <c r="D136" s="14"/>
      <c r="E136" s="14"/>
      <c r="F136" s="14"/>
      <c r="G136" s="14"/>
      <c r="H136" s="14"/>
      <c r="I136" s="13"/>
      <c r="J136" s="13"/>
      <c r="K136" s="14"/>
      <c r="L136" s="14"/>
      <c r="M136" s="14"/>
      <c r="N136" s="14"/>
      <c r="O136" s="14"/>
      <c r="P136" s="13"/>
      <c r="Q136" s="13"/>
      <c r="R136" s="14"/>
      <c r="S136" s="14"/>
      <c r="T136" s="14"/>
      <c r="U136" s="14"/>
      <c r="V136" s="14"/>
      <c r="W136" s="13"/>
      <c r="X136" s="13"/>
      <c r="Y136" s="14"/>
      <c r="Z136" s="14"/>
      <c r="AA136" s="14"/>
      <c r="AB136" s="14"/>
      <c r="AC136" s="14"/>
    </row>
    <row r="137" spans="1:29">
      <c r="A137" s="13"/>
      <c r="B137" s="13"/>
      <c r="C137" s="14"/>
      <c r="D137" s="14"/>
      <c r="E137" s="14"/>
      <c r="F137" s="14"/>
      <c r="G137" s="14"/>
      <c r="H137" s="14"/>
      <c r="I137" s="13"/>
      <c r="J137" s="13"/>
      <c r="K137" s="14"/>
      <c r="L137" s="14"/>
      <c r="M137" s="14"/>
      <c r="N137" s="14"/>
      <c r="O137" s="14"/>
      <c r="P137" s="13"/>
      <c r="Q137" s="13"/>
      <c r="R137" s="14"/>
      <c r="S137" s="14"/>
      <c r="T137" s="14"/>
      <c r="U137" s="14"/>
      <c r="V137" s="14"/>
      <c r="W137" s="13"/>
      <c r="X137" s="13"/>
      <c r="Y137" s="14"/>
      <c r="Z137" s="14"/>
      <c r="AA137" s="14"/>
      <c r="AB137" s="14"/>
      <c r="AC137" s="14"/>
    </row>
    <row r="138" spans="1:29">
      <c r="A138" s="13"/>
      <c r="B138" s="13"/>
      <c r="C138" s="14"/>
      <c r="D138" s="14"/>
      <c r="E138" s="14"/>
      <c r="F138" s="14"/>
      <c r="G138" s="14"/>
      <c r="H138" s="14"/>
      <c r="I138" s="13"/>
      <c r="J138" s="13"/>
      <c r="K138" s="14"/>
      <c r="L138" s="14"/>
      <c r="M138" s="14"/>
      <c r="N138" s="14"/>
      <c r="O138" s="14"/>
      <c r="P138" s="13"/>
      <c r="Q138" s="13"/>
      <c r="R138" s="14"/>
      <c r="S138" s="14"/>
      <c r="T138" s="14"/>
      <c r="U138" s="14"/>
      <c r="V138" s="14"/>
      <c r="W138" s="13"/>
      <c r="X138" s="13"/>
      <c r="Y138" s="14"/>
      <c r="Z138" s="14"/>
      <c r="AA138" s="14"/>
      <c r="AB138" s="14"/>
      <c r="AC138" s="14"/>
    </row>
    <row r="139" spans="1:29">
      <c r="A139" s="13"/>
      <c r="B139" s="13"/>
      <c r="C139" s="14"/>
      <c r="D139" s="14"/>
      <c r="E139" s="14"/>
      <c r="F139" s="14"/>
      <c r="G139" s="14"/>
      <c r="H139" s="14"/>
      <c r="I139" s="13"/>
      <c r="J139" s="13"/>
      <c r="K139" s="14"/>
      <c r="L139" s="14"/>
      <c r="M139" s="14"/>
      <c r="N139" s="14"/>
      <c r="O139" s="14"/>
      <c r="P139" s="13"/>
      <c r="Q139" s="13"/>
      <c r="R139" s="14"/>
      <c r="S139" s="14"/>
      <c r="T139" s="14"/>
      <c r="U139" s="14"/>
      <c r="V139" s="14"/>
      <c r="W139" s="13"/>
      <c r="X139" s="13"/>
      <c r="Y139" s="14"/>
      <c r="Z139" s="14"/>
      <c r="AA139" s="14"/>
      <c r="AB139" s="14"/>
      <c r="AC139" s="14"/>
    </row>
    <row r="140" spans="1:29">
      <c r="A140" s="13"/>
      <c r="B140" s="13"/>
      <c r="C140" s="14"/>
      <c r="D140" s="14"/>
      <c r="E140" s="14"/>
      <c r="F140" s="14"/>
      <c r="G140" s="14"/>
      <c r="H140" s="14"/>
      <c r="I140" s="13"/>
      <c r="J140" s="13"/>
      <c r="K140" s="14"/>
      <c r="L140" s="14"/>
      <c r="M140" s="14"/>
      <c r="N140" s="14"/>
      <c r="O140" s="14"/>
      <c r="P140" s="13"/>
      <c r="Q140" s="13"/>
      <c r="R140" s="14"/>
      <c r="S140" s="14"/>
      <c r="T140" s="14"/>
      <c r="U140" s="14"/>
      <c r="V140" s="14"/>
      <c r="W140" s="13"/>
      <c r="X140" s="13"/>
      <c r="Y140" s="14"/>
      <c r="Z140" s="14"/>
      <c r="AA140" s="14"/>
      <c r="AB140" s="14"/>
      <c r="AC140" s="14"/>
    </row>
    <row r="141" spans="1:29">
      <c r="A141" s="13"/>
      <c r="B141" s="13"/>
      <c r="C141" s="14"/>
      <c r="D141" s="14"/>
      <c r="E141" s="14"/>
      <c r="F141" s="14"/>
      <c r="G141" s="14"/>
      <c r="H141" s="14"/>
      <c r="I141" s="13"/>
      <c r="J141" s="13"/>
      <c r="K141" s="14"/>
      <c r="L141" s="14"/>
      <c r="M141" s="14"/>
      <c r="N141" s="14"/>
      <c r="O141" s="14"/>
      <c r="P141" s="13"/>
      <c r="Q141" s="13"/>
      <c r="R141" s="14"/>
      <c r="S141" s="14"/>
      <c r="T141" s="14"/>
      <c r="U141" s="14"/>
      <c r="V141" s="14"/>
      <c r="W141" s="13"/>
      <c r="X141" s="13"/>
      <c r="Y141" s="14"/>
      <c r="Z141" s="14"/>
      <c r="AA141" s="14"/>
      <c r="AB141" s="14"/>
      <c r="AC141" s="14"/>
    </row>
    <row r="142" spans="1:29">
      <c r="A142" s="13"/>
      <c r="B142" s="13"/>
      <c r="C142" s="14"/>
      <c r="D142" s="14"/>
      <c r="E142" s="14"/>
      <c r="F142" s="14"/>
      <c r="G142" s="14"/>
      <c r="H142" s="14"/>
      <c r="I142" s="13"/>
      <c r="J142" s="13"/>
      <c r="K142" s="14"/>
      <c r="L142" s="14"/>
      <c r="M142" s="14"/>
      <c r="N142" s="14"/>
      <c r="O142" s="14"/>
      <c r="P142" s="13"/>
      <c r="Q142" s="13"/>
      <c r="R142" s="14"/>
      <c r="S142" s="14"/>
      <c r="T142" s="14"/>
      <c r="U142" s="14"/>
      <c r="V142" s="14"/>
      <c r="W142" s="13"/>
      <c r="X142" s="13"/>
      <c r="Y142" s="14"/>
      <c r="Z142" s="14"/>
      <c r="AA142" s="14"/>
      <c r="AB142" s="14"/>
      <c r="AC142" s="14"/>
    </row>
    <row r="143" spans="1:29">
      <c r="A143" s="13"/>
      <c r="B143" s="13"/>
      <c r="C143" s="14"/>
      <c r="D143" s="14"/>
      <c r="E143" s="14"/>
      <c r="F143" s="14"/>
      <c r="G143" s="14"/>
      <c r="H143" s="14"/>
      <c r="I143" s="13"/>
      <c r="J143" s="13"/>
      <c r="K143" s="14"/>
      <c r="L143" s="14"/>
      <c r="M143" s="14"/>
      <c r="N143" s="14"/>
      <c r="O143" s="14"/>
      <c r="P143" s="13"/>
      <c r="Q143" s="13"/>
      <c r="R143" s="14"/>
      <c r="S143" s="14"/>
      <c r="T143" s="14"/>
      <c r="U143" s="14"/>
      <c r="V143" s="14"/>
      <c r="W143" s="13"/>
      <c r="X143" s="13"/>
      <c r="Y143" s="14"/>
      <c r="Z143" s="14"/>
      <c r="AA143" s="14"/>
      <c r="AB143" s="14"/>
      <c r="AC143" s="14"/>
    </row>
    <row r="144" spans="1:29">
      <c r="A144" s="13"/>
      <c r="B144" s="13"/>
      <c r="C144" s="14"/>
      <c r="D144" s="14"/>
      <c r="E144" s="14"/>
      <c r="F144" s="14"/>
      <c r="G144" s="14"/>
      <c r="H144" s="14"/>
      <c r="I144" s="13"/>
      <c r="J144" s="13"/>
      <c r="K144" s="14"/>
      <c r="L144" s="14"/>
      <c r="M144" s="14"/>
      <c r="N144" s="14"/>
      <c r="O144" s="14"/>
      <c r="P144" s="13"/>
      <c r="Q144" s="13"/>
      <c r="R144" s="14"/>
      <c r="S144" s="14"/>
      <c r="T144" s="14"/>
      <c r="U144" s="14"/>
      <c r="V144" s="14"/>
      <c r="W144" s="13"/>
      <c r="X144" s="13"/>
      <c r="Y144" s="14"/>
      <c r="Z144" s="14"/>
      <c r="AA144" s="14"/>
      <c r="AB144" s="14"/>
      <c r="AC144" s="14"/>
    </row>
    <row r="145" spans="1:29">
      <c r="A145" s="13"/>
      <c r="B145" s="13"/>
      <c r="C145" s="14"/>
      <c r="D145" s="14"/>
      <c r="E145" s="14"/>
      <c r="F145" s="14"/>
      <c r="G145" s="14"/>
      <c r="H145" s="14"/>
      <c r="I145" s="13"/>
      <c r="J145" s="13"/>
      <c r="K145" s="14"/>
      <c r="L145" s="14"/>
      <c r="M145" s="14"/>
      <c r="N145" s="14"/>
      <c r="O145" s="14"/>
      <c r="P145" s="13"/>
      <c r="Q145" s="13"/>
      <c r="R145" s="14"/>
      <c r="S145" s="14"/>
      <c r="T145" s="14"/>
      <c r="U145" s="14"/>
      <c r="V145" s="14"/>
      <c r="W145" s="13"/>
      <c r="X145" s="13"/>
      <c r="Y145" s="14"/>
      <c r="Z145" s="14"/>
      <c r="AA145" s="14"/>
      <c r="AB145" s="14"/>
      <c r="AC145" s="14"/>
    </row>
    <row r="146" spans="1:29">
      <c r="A146" s="13"/>
      <c r="B146" s="13"/>
      <c r="C146" s="14"/>
      <c r="D146" s="14"/>
      <c r="E146" s="14"/>
      <c r="F146" s="14"/>
      <c r="G146" s="14"/>
      <c r="H146" s="14"/>
      <c r="I146" s="13"/>
      <c r="J146" s="13"/>
      <c r="K146" s="14"/>
      <c r="L146" s="14"/>
      <c r="M146" s="14"/>
      <c r="N146" s="14"/>
      <c r="O146" s="14"/>
      <c r="P146" s="13"/>
      <c r="Q146" s="13"/>
      <c r="R146" s="14"/>
      <c r="S146" s="14"/>
      <c r="T146" s="14"/>
      <c r="U146" s="14"/>
      <c r="V146" s="14"/>
      <c r="W146" s="13"/>
      <c r="X146" s="13"/>
      <c r="Y146" s="14"/>
      <c r="Z146" s="14"/>
      <c r="AA146" s="14"/>
      <c r="AB146" s="14"/>
      <c r="AC146" s="14"/>
    </row>
    <row r="147" spans="1:29">
      <c r="A147" s="13"/>
      <c r="B147" s="13"/>
      <c r="C147" s="14"/>
      <c r="D147" s="14"/>
      <c r="E147" s="14"/>
      <c r="F147" s="14"/>
      <c r="G147" s="14"/>
      <c r="H147" s="14"/>
      <c r="I147" s="13"/>
      <c r="J147" s="13"/>
      <c r="K147" s="14"/>
      <c r="L147" s="14"/>
      <c r="M147" s="14"/>
      <c r="N147" s="14"/>
      <c r="O147" s="14"/>
      <c r="P147" s="13"/>
      <c r="Q147" s="13"/>
      <c r="R147" s="14"/>
      <c r="S147" s="14"/>
      <c r="T147" s="14"/>
      <c r="U147" s="14"/>
      <c r="V147" s="14"/>
      <c r="W147" s="13"/>
      <c r="X147" s="13"/>
      <c r="Y147" s="14"/>
      <c r="Z147" s="14"/>
      <c r="AA147" s="14"/>
      <c r="AB147" s="14"/>
      <c r="AC147" s="14"/>
    </row>
    <row r="148" spans="1:29">
      <c r="A148" s="13"/>
      <c r="B148" s="13"/>
      <c r="C148" s="14"/>
      <c r="D148" s="14"/>
      <c r="E148" s="14"/>
      <c r="F148" s="14"/>
      <c r="G148" s="14"/>
      <c r="H148" s="14"/>
      <c r="I148" s="13"/>
      <c r="J148" s="13"/>
      <c r="K148" s="14"/>
      <c r="L148" s="14"/>
      <c r="M148" s="14"/>
      <c r="N148" s="14"/>
      <c r="O148" s="14"/>
      <c r="P148" s="13"/>
      <c r="Q148" s="13"/>
      <c r="R148" s="14"/>
      <c r="S148" s="14"/>
      <c r="T148" s="14"/>
      <c r="U148" s="14"/>
      <c r="V148" s="14"/>
      <c r="W148" s="13"/>
      <c r="X148" s="13"/>
      <c r="Y148" s="14"/>
      <c r="Z148" s="14"/>
      <c r="AA148" s="14"/>
      <c r="AB148" s="14"/>
      <c r="AC148" s="14"/>
    </row>
    <row r="149" spans="1:29">
      <c r="A149" s="13"/>
      <c r="B149" s="13"/>
      <c r="C149" s="14"/>
      <c r="D149" s="14"/>
      <c r="E149" s="14"/>
      <c r="F149" s="14"/>
      <c r="G149" s="14"/>
      <c r="H149" s="14"/>
      <c r="I149" s="13"/>
      <c r="J149" s="13"/>
      <c r="K149" s="14"/>
      <c r="L149" s="14"/>
      <c r="M149" s="14"/>
      <c r="N149" s="14"/>
      <c r="O149" s="14"/>
      <c r="P149" s="13"/>
      <c r="Q149" s="13"/>
      <c r="R149" s="14"/>
      <c r="S149" s="14"/>
      <c r="T149" s="14"/>
      <c r="U149" s="14"/>
      <c r="V149" s="14"/>
      <c r="W149" s="13"/>
      <c r="X149" s="13"/>
      <c r="Y149" s="14"/>
      <c r="Z149" s="14"/>
      <c r="AA149" s="14"/>
      <c r="AB149" s="14"/>
      <c r="AC149" s="14"/>
    </row>
    <row r="150" spans="1:29">
      <c r="A150" s="13"/>
      <c r="B150" s="13"/>
      <c r="C150" s="14"/>
      <c r="D150" s="14"/>
      <c r="E150" s="14"/>
      <c r="F150" s="14"/>
      <c r="G150" s="14"/>
      <c r="H150" s="14"/>
      <c r="I150" s="13"/>
      <c r="J150" s="13"/>
      <c r="K150" s="14"/>
      <c r="L150" s="14"/>
      <c r="M150" s="14"/>
      <c r="N150" s="14"/>
      <c r="O150" s="14"/>
      <c r="P150" s="13"/>
      <c r="Q150" s="13"/>
      <c r="R150" s="14"/>
      <c r="S150" s="14"/>
      <c r="T150" s="14"/>
      <c r="U150" s="14"/>
      <c r="V150" s="14"/>
      <c r="W150" s="13"/>
      <c r="X150" s="13"/>
      <c r="Y150" s="14"/>
      <c r="Z150" s="14"/>
      <c r="AA150" s="14"/>
      <c r="AB150" s="14"/>
      <c r="AC150" s="14"/>
    </row>
    <row r="151" spans="1:29">
      <c r="A151" s="13"/>
      <c r="B151" s="13"/>
      <c r="C151" s="14"/>
      <c r="D151" s="14"/>
      <c r="E151" s="14"/>
      <c r="F151" s="14"/>
      <c r="G151" s="14"/>
      <c r="H151" s="14"/>
      <c r="I151" s="13"/>
      <c r="J151" s="13"/>
      <c r="K151" s="14"/>
      <c r="L151" s="14"/>
      <c r="M151" s="14"/>
      <c r="N151" s="14"/>
      <c r="O151" s="14"/>
      <c r="P151" s="13"/>
      <c r="Q151" s="13"/>
      <c r="R151" s="14"/>
      <c r="S151" s="14"/>
      <c r="T151" s="14"/>
      <c r="U151" s="14"/>
      <c r="V151" s="14"/>
      <c r="W151" s="13"/>
      <c r="X151" s="13"/>
      <c r="Y151" s="14"/>
      <c r="Z151" s="14"/>
      <c r="AA151" s="14"/>
      <c r="AB151" s="14"/>
      <c r="AC151" s="14"/>
    </row>
    <row r="152" spans="1:29">
      <c r="A152" s="13"/>
      <c r="B152" s="13"/>
      <c r="C152" s="14"/>
      <c r="D152" s="14"/>
      <c r="E152" s="14"/>
      <c r="F152" s="14"/>
      <c r="G152" s="14"/>
      <c r="H152" s="14"/>
      <c r="I152" s="13"/>
      <c r="J152" s="13"/>
      <c r="K152" s="14"/>
      <c r="L152" s="14"/>
      <c r="M152" s="14"/>
      <c r="N152" s="14"/>
      <c r="O152" s="14"/>
      <c r="P152" s="13"/>
      <c r="Q152" s="13"/>
      <c r="R152" s="14"/>
      <c r="S152" s="14"/>
      <c r="T152" s="14"/>
      <c r="U152" s="14"/>
      <c r="V152" s="14"/>
      <c r="W152" s="13"/>
      <c r="X152" s="13"/>
      <c r="Y152" s="14"/>
      <c r="Z152" s="14"/>
      <c r="AA152" s="14"/>
      <c r="AB152" s="14"/>
      <c r="AC152" s="14"/>
    </row>
    <row r="153" spans="1:29">
      <c r="A153" s="13"/>
      <c r="B153" s="13"/>
      <c r="C153" s="14"/>
      <c r="D153" s="14"/>
      <c r="E153" s="14"/>
      <c r="F153" s="14"/>
      <c r="G153" s="14"/>
      <c r="H153" s="14"/>
      <c r="I153" s="13"/>
      <c r="J153" s="13"/>
      <c r="K153" s="14"/>
      <c r="L153" s="14"/>
      <c r="M153" s="14"/>
      <c r="N153" s="14"/>
      <c r="O153" s="14"/>
      <c r="P153" s="13"/>
      <c r="Q153" s="13"/>
      <c r="R153" s="14"/>
      <c r="S153" s="14"/>
      <c r="T153" s="14"/>
      <c r="U153" s="14"/>
      <c r="V153" s="14"/>
      <c r="W153" s="13"/>
      <c r="X153" s="13"/>
      <c r="Y153" s="14"/>
      <c r="Z153" s="14"/>
      <c r="AA153" s="14"/>
      <c r="AB153" s="14"/>
      <c r="AC153" s="14"/>
    </row>
    <row r="154" spans="1:29">
      <c r="A154" s="13"/>
      <c r="B154" s="13"/>
      <c r="C154" s="14"/>
      <c r="D154" s="14"/>
      <c r="E154" s="14"/>
      <c r="F154" s="14"/>
      <c r="G154" s="14"/>
      <c r="H154" s="14"/>
      <c r="I154" s="13"/>
      <c r="J154" s="13"/>
      <c r="K154" s="14"/>
      <c r="L154" s="14"/>
      <c r="M154" s="14"/>
      <c r="N154" s="14"/>
      <c r="O154" s="14"/>
      <c r="P154" s="13"/>
      <c r="Q154" s="13"/>
      <c r="R154" s="14"/>
      <c r="S154" s="14"/>
      <c r="T154" s="14"/>
      <c r="U154" s="14"/>
      <c r="V154" s="14"/>
      <c r="W154" s="13"/>
      <c r="X154" s="13"/>
      <c r="Y154" s="14"/>
      <c r="Z154" s="14"/>
      <c r="AA154" s="14"/>
      <c r="AB154" s="14"/>
      <c r="AC154" s="14"/>
    </row>
    <row r="155" spans="1:29">
      <c r="A155" s="13"/>
      <c r="B155" s="13"/>
      <c r="C155" s="14"/>
      <c r="D155" s="14"/>
      <c r="E155" s="14"/>
      <c r="F155" s="14"/>
      <c r="G155" s="14"/>
      <c r="H155" s="14"/>
      <c r="I155" s="13"/>
      <c r="J155" s="13"/>
      <c r="K155" s="14"/>
      <c r="L155" s="14"/>
      <c r="M155" s="14"/>
      <c r="N155" s="14"/>
      <c r="O155" s="14"/>
      <c r="P155" s="13"/>
      <c r="Q155" s="13"/>
      <c r="R155" s="14"/>
      <c r="S155" s="14"/>
      <c r="T155" s="14"/>
      <c r="U155" s="14"/>
      <c r="V155" s="14"/>
      <c r="W155" s="13"/>
      <c r="X155" s="13"/>
      <c r="Y155" s="14"/>
      <c r="Z155" s="14"/>
      <c r="AA155" s="14"/>
      <c r="AB155" s="14"/>
      <c r="AC155" s="14"/>
    </row>
    <row r="156" spans="1:29">
      <c r="A156" s="13"/>
      <c r="B156" s="13"/>
      <c r="C156" s="14"/>
      <c r="D156" s="14"/>
      <c r="E156" s="14"/>
      <c r="F156" s="14"/>
      <c r="G156" s="14"/>
      <c r="H156" s="14"/>
      <c r="I156" s="13"/>
      <c r="J156" s="13"/>
      <c r="K156" s="14"/>
      <c r="L156" s="14"/>
      <c r="M156" s="14"/>
      <c r="N156" s="14"/>
      <c r="O156" s="14"/>
      <c r="P156" s="13"/>
      <c r="Q156" s="13"/>
      <c r="R156" s="14"/>
      <c r="S156" s="14"/>
      <c r="T156" s="14"/>
      <c r="U156" s="14"/>
      <c r="V156" s="14"/>
      <c r="W156" s="13"/>
      <c r="X156" s="13"/>
      <c r="Y156" s="14"/>
      <c r="Z156" s="14"/>
      <c r="AA156" s="14"/>
      <c r="AB156" s="14"/>
      <c r="AC156" s="14"/>
    </row>
    <row r="157" spans="1:29">
      <c r="A157" s="13"/>
      <c r="B157" s="13"/>
      <c r="C157" s="14"/>
      <c r="D157" s="14"/>
      <c r="E157" s="14"/>
      <c r="F157" s="14"/>
      <c r="G157" s="14"/>
      <c r="H157" s="14"/>
      <c r="I157" s="13"/>
      <c r="J157" s="13"/>
      <c r="K157" s="14"/>
      <c r="L157" s="14"/>
      <c r="M157" s="14"/>
      <c r="N157" s="14"/>
      <c r="O157" s="14"/>
      <c r="P157" s="13"/>
      <c r="Q157" s="13"/>
      <c r="R157" s="14"/>
      <c r="S157" s="14"/>
      <c r="T157" s="14"/>
      <c r="U157" s="14"/>
      <c r="V157" s="14"/>
      <c r="W157" s="13"/>
      <c r="X157" s="13"/>
      <c r="Y157" s="14"/>
      <c r="Z157" s="14"/>
      <c r="AA157" s="14"/>
      <c r="AB157" s="14"/>
      <c r="AC157" s="14"/>
    </row>
    <row r="158" spans="1:29">
      <c r="A158" s="13"/>
      <c r="B158" s="13"/>
      <c r="C158" s="14"/>
      <c r="D158" s="14"/>
      <c r="E158" s="14"/>
      <c r="F158" s="14"/>
      <c r="G158" s="14"/>
      <c r="H158" s="14"/>
      <c r="I158" s="13"/>
      <c r="J158" s="13"/>
      <c r="K158" s="14"/>
      <c r="L158" s="14"/>
      <c r="M158" s="14"/>
      <c r="N158" s="14"/>
      <c r="O158" s="14"/>
      <c r="P158" s="13"/>
      <c r="Q158" s="13"/>
      <c r="R158" s="14"/>
      <c r="S158" s="14"/>
      <c r="T158" s="14"/>
      <c r="U158" s="14"/>
      <c r="V158" s="14"/>
      <c r="W158" s="13"/>
      <c r="X158" s="13"/>
      <c r="Y158" s="14"/>
      <c r="Z158" s="14"/>
      <c r="AA158" s="14"/>
      <c r="AB158" s="14"/>
      <c r="AC158" s="14"/>
    </row>
    <row r="159" spans="1:29">
      <c r="A159" s="13"/>
      <c r="B159" s="13"/>
      <c r="C159" s="14"/>
      <c r="D159" s="14"/>
      <c r="E159" s="14"/>
      <c r="F159" s="14"/>
      <c r="G159" s="14"/>
      <c r="H159" s="14"/>
      <c r="I159" s="13"/>
      <c r="J159" s="13"/>
      <c r="K159" s="14"/>
      <c r="L159" s="14"/>
      <c r="M159" s="14"/>
      <c r="N159" s="14"/>
      <c r="O159" s="14"/>
      <c r="P159" s="13"/>
      <c r="Q159" s="13"/>
      <c r="R159" s="14"/>
      <c r="S159" s="14"/>
      <c r="T159" s="14"/>
      <c r="U159" s="14"/>
      <c r="V159" s="14"/>
      <c r="W159" s="13"/>
      <c r="X159" s="13"/>
      <c r="Y159" s="14"/>
      <c r="Z159" s="14"/>
      <c r="AA159" s="14"/>
      <c r="AB159" s="14"/>
      <c r="AC159" s="14"/>
    </row>
    <row r="160" spans="1:29">
      <c r="A160" s="13"/>
      <c r="B160" s="13"/>
      <c r="C160" s="14"/>
      <c r="D160" s="14"/>
      <c r="E160" s="14"/>
      <c r="F160" s="14"/>
      <c r="G160" s="14"/>
      <c r="H160" s="14"/>
      <c r="I160" s="13"/>
      <c r="J160" s="13"/>
      <c r="K160" s="14"/>
      <c r="L160" s="14"/>
      <c r="M160" s="14"/>
      <c r="N160" s="14"/>
      <c r="O160" s="14"/>
      <c r="P160" s="13"/>
      <c r="Q160" s="13"/>
      <c r="R160" s="14"/>
      <c r="S160" s="14"/>
      <c r="T160" s="14"/>
      <c r="U160" s="14"/>
      <c r="V160" s="14"/>
      <c r="W160" s="13"/>
      <c r="X160" s="13"/>
      <c r="Y160" s="14"/>
      <c r="Z160" s="14"/>
      <c r="AA160" s="14"/>
      <c r="AB160" s="14"/>
      <c r="AC160" s="14"/>
    </row>
    <row r="161" spans="1:29">
      <c r="A161" s="13"/>
      <c r="B161" s="13"/>
      <c r="C161" s="14"/>
      <c r="D161" s="14"/>
      <c r="E161" s="14"/>
      <c r="F161" s="14"/>
      <c r="G161" s="14"/>
      <c r="H161" s="14"/>
      <c r="I161" s="13"/>
      <c r="J161" s="13"/>
      <c r="K161" s="14"/>
      <c r="L161" s="14"/>
      <c r="M161" s="14"/>
      <c r="N161" s="14"/>
      <c r="O161" s="14"/>
      <c r="P161" s="13"/>
      <c r="Q161" s="13"/>
      <c r="R161" s="14"/>
      <c r="S161" s="14"/>
      <c r="T161" s="14"/>
      <c r="U161" s="14"/>
      <c r="V161" s="14"/>
      <c r="W161" s="13"/>
      <c r="X161" s="13"/>
      <c r="Y161" s="14"/>
      <c r="Z161" s="14"/>
      <c r="AA161" s="14"/>
      <c r="AB161" s="14"/>
      <c r="AC161" s="14"/>
    </row>
    <row r="162" spans="1:29">
      <c r="A162" s="13"/>
      <c r="B162" s="13"/>
      <c r="C162" s="14"/>
      <c r="D162" s="14"/>
      <c r="E162" s="14"/>
      <c r="F162" s="14"/>
      <c r="G162" s="14"/>
      <c r="H162" s="14"/>
      <c r="I162" s="13"/>
      <c r="J162" s="13"/>
      <c r="K162" s="14"/>
      <c r="L162" s="14"/>
      <c r="M162" s="14"/>
      <c r="N162" s="14"/>
      <c r="O162" s="14"/>
      <c r="P162" s="13"/>
      <c r="Q162" s="13"/>
      <c r="R162" s="14"/>
      <c r="S162" s="14"/>
      <c r="T162" s="14"/>
      <c r="U162" s="14"/>
      <c r="V162" s="14"/>
      <c r="W162" s="13"/>
      <c r="X162" s="13"/>
      <c r="Y162" s="14"/>
      <c r="Z162" s="14"/>
      <c r="AA162" s="14"/>
      <c r="AB162" s="14"/>
      <c r="AC162" s="14"/>
    </row>
    <row r="163" spans="1:29">
      <c r="A163" s="13"/>
      <c r="B163" s="13"/>
      <c r="C163" s="14"/>
      <c r="D163" s="14"/>
      <c r="E163" s="14"/>
      <c r="F163" s="14"/>
      <c r="G163" s="14"/>
      <c r="H163" s="14"/>
      <c r="I163" s="13"/>
      <c r="J163" s="13"/>
      <c r="K163" s="14"/>
      <c r="L163" s="14"/>
      <c r="M163" s="14"/>
      <c r="N163" s="14"/>
      <c r="O163" s="14"/>
      <c r="P163" s="13"/>
      <c r="Q163" s="13"/>
      <c r="R163" s="14"/>
      <c r="S163" s="14"/>
      <c r="T163" s="14"/>
      <c r="U163" s="14"/>
      <c r="V163" s="14"/>
      <c r="W163" s="13"/>
      <c r="X163" s="13"/>
      <c r="Y163" s="14"/>
      <c r="Z163" s="14"/>
      <c r="AA163" s="14"/>
      <c r="AB163" s="14"/>
      <c r="AC163" s="14"/>
    </row>
    <row r="164" spans="1:29">
      <c r="A164" s="13"/>
      <c r="B164" s="13"/>
      <c r="C164" s="14"/>
      <c r="D164" s="14"/>
      <c r="E164" s="14"/>
      <c r="F164" s="14"/>
      <c r="G164" s="14"/>
      <c r="H164" s="14"/>
      <c r="I164" s="13"/>
      <c r="J164" s="13"/>
      <c r="K164" s="14"/>
      <c r="L164" s="14"/>
      <c r="M164" s="14"/>
      <c r="N164" s="14"/>
      <c r="O164" s="14"/>
      <c r="P164" s="13"/>
      <c r="Q164" s="13"/>
      <c r="R164" s="14"/>
      <c r="S164" s="14"/>
      <c r="T164" s="14"/>
      <c r="U164" s="14"/>
      <c r="V164" s="14"/>
      <c r="W164" s="13"/>
      <c r="X164" s="13"/>
      <c r="Y164" s="14"/>
      <c r="Z164" s="14"/>
      <c r="AA164" s="14"/>
      <c r="AB164" s="14"/>
      <c r="AC164" s="14"/>
    </row>
    <row r="165" spans="1:29">
      <c r="A165" s="13"/>
      <c r="B165" s="13"/>
      <c r="C165" s="14"/>
      <c r="D165" s="14"/>
      <c r="E165" s="14"/>
      <c r="F165" s="14"/>
      <c r="G165" s="14"/>
      <c r="H165" s="14"/>
      <c r="I165" s="13"/>
      <c r="J165" s="13"/>
      <c r="K165" s="14"/>
      <c r="L165" s="14"/>
      <c r="M165" s="14"/>
      <c r="N165" s="14"/>
      <c r="O165" s="14"/>
      <c r="P165" s="13"/>
      <c r="Q165" s="13"/>
      <c r="R165" s="14"/>
      <c r="S165" s="14"/>
      <c r="T165" s="14"/>
      <c r="U165" s="14"/>
      <c r="V165" s="14"/>
      <c r="W165" s="13"/>
      <c r="X165" s="13"/>
      <c r="Y165" s="14"/>
      <c r="Z165" s="14"/>
      <c r="AA165" s="14"/>
      <c r="AB165" s="14"/>
      <c r="AC165" s="14"/>
    </row>
    <row r="166" spans="1:29">
      <c r="A166" s="13"/>
      <c r="B166" s="13"/>
      <c r="C166" s="14"/>
      <c r="D166" s="14"/>
      <c r="E166" s="14"/>
      <c r="F166" s="14"/>
      <c r="G166" s="14"/>
      <c r="H166" s="14"/>
      <c r="I166" s="13"/>
      <c r="J166" s="13"/>
      <c r="K166" s="14"/>
      <c r="L166" s="14"/>
      <c r="M166" s="14"/>
      <c r="N166" s="14"/>
      <c r="O166" s="14"/>
      <c r="P166" s="13"/>
      <c r="Q166" s="13"/>
      <c r="R166" s="14"/>
      <c r="S166" s="14"/>
      <c r="T166" s="14"/>
      <c r="U166" s="14"/>
      <c r="V166" s="14"/>
      <c r="W166" s="13"/>
      <c r="X166" s="13"/>
      <c r="Y166" s="14"/>
      <c r="Z166" s="14"/>
      <c r="AA166" s="14"/>
      <c r="AB166" s="14"/>
      <c r="AC166" s="14"/>
    </row>
    <row r="167" spans="1:29">
      <c r="A167" s="13"/>
      <c r="B167" s="13"/>
      <c r="C167" s="14"/>
      <c r="D167" s="14"/>
      <c r="E167" s="14"/>
      <c r="F167" s="14"/>
      <c r="G167" s="14"/>
      <c r="H167" s="14"/>
      <c r="I167" s="13"/>
      <c r="J167" s="13"/>
      <c r="K167" s="14"/>
      <c r="L167" s="14"/>
      <c r="M167" s="14"/>
      <c r="N167" s="14"/>
      <c r="O167" s="14"/>
      <c r="P167" s="13"/>
      <c r="Q167" s="13"/>
      <c r="R167" s="14"/>
      <c r="S167" s="14"/>
      <c r="T167" s="14"/>
      <c r="U167" s="14"/>
      <c r="V167" s="14"/>
      <c r="W167" s="13"/>
      <c r="X167" s="13"/>
      <c r="Y167" s="14"/>
      <c r="Z167" s="14"/>
      <c r="AA167" s="14"/>
      <c r="AB167" s="14"/>
      <c r="AC167" s="14"/>
    </row>
    <row r="168" spans="1:29">
      <c r="A168" s="13"/>
      <c r="B168" s="13"/>
      <c r="C168" s="14"/>
      <c r="D168" s="14"/>
      <c r="E168" s="14"/>
      <c r="F168" s="14"/>
      <c r="G168" s="14"/>
      <c r="H168" s="14"/>
      <c r="I168" s="13"/>
      <c r="J168" s="13"/>
      <c r="K168" s="14"/>
      <c r="L168" s="14"/>
      <c r="M168" s="14"/>
      <c r="N168" s="14"/>
      <c r="O168" s="14"/>
      <c r="P168" s="13"/>
      <c r="Q168" s="13"/>
      <c r="R168" s="14"/>
      <c r="S168" s="14"/>
      <c r="T168" s="14"/>
      <c r="U168" s="14"/>
      <c r="V168" s="14"/>
      <c r="W168" s="13"/>
      <c r="X168" s="13"/>
      <c r="Y168" s="14"/>
      <c r="Z168" s="14"/>
      <c r="AA168" s="14"/>
      <c r="AB168" s="14"/>
      <c r="AC168" s="14"/>
    </row>
    <row r="169" spans="1:29">
      <c r="A169" s="13"/>
      <c r="B169" s="13"/>
      <c r="C169" s="14"/>
      <c r="D169" s="14"/>
      <c r="E169" s="14"/>
      <c r="F169" s="14"/>
      <c r="G169" s="14"/>
      <c r="H169" s="14"/>
      <c r="I169" s="13"/>
      <c r="J169" s="13"/>
      <c r="K169" s="14"/>
      <c r="L169" s="14"/>
      <c r="M169" s="14"/>
      <c r="N169" s="14"/>
      <c r="O169" s="14"/>
      <c r="P169" s="13"/>
      <c r="Q169" s="13"/>
      <c r="R169" s="14"/>
      <c r="S169" s="14"/>
      <c r="T169" s="14"/>
      <c r="U169" s="14"/>
      <c r="V169" s="14"/>
      <c r="W169" s="13"/>
      <c r="X169" s="13"/>
      <c r="Y169" s="14"/>
      <c r="Z169" s="14"/>
      <c r="AA169" s="14"/>
      <c r="AB169" s="14"/>
      <c r="AC169" s="14"/>
    </row>
    <row r="170" spans="1:29">
      <c r="A170" s="13"/>
      <c r="B170" s="13"/>
      <c r="C170" s="14"/>
      <c r="D170" s="14"/>
      <c r="E170" s="14"/>
      <c r="F170" s="14"/>
      <c r="G170" s="14"/>
      <c r="H170" s="14"/>
      <c r="I170" s="13"/>
      <c r="J170" s="13"/>
      <c r="K170" s="14"/>
      <c r="L170" s="14"/>
      <c r="M170" s="14"/>
      <c r="N170" s="14"/>
      <c r="O170" s="14"/>
      <c r="P170" s="13"/>
      <c r="Q170" s="13"/>
      <c r="R170" s="14"/>
      <c r="S170" s="14"/>
      <c r="T170" s="14"/>
      <c r="U170" s="14"/>
      <c r="V170" s="14"/>
      <c r="W170" s="13"/>
      <c r="X170" s="13"/>
      <c r="Y170" s="14"/>
      <c r="Z170" s="14"/>
      <c r="AA170" s="14"/>
      <c r="AB170" s="14"/>
      <c r="AC170" s="14"/>
    </row>
    <row r="171" spans="1:29">
      <c r="A171" s="13"/>
      <c r="B171" s="13"/>
      <c r="C171" s="14"/>
      <c r="D171" s="14"/>
      <c r="E171" s="14"/>
      <c r="F171" s="14"/>
      <c r="G171" s="14"/>
      <c r="H171" s="14"/>
      <c r="I171" s="13"/>
      <c r="J171" s="13"/>
      <c r="K171" s="14"/>
      <c r="L171" s="14"/>
      <c r="M171" s="14"/>
      <c r="N171" s="14"/>
      <c r="O171" s="14"/>
      <c r="P171" s="13"/>
      <c r="Q171" s="13"/>
      <c r="R171" s="14"/>
      <c r="S171" s="14"/>
      <c r="T171" s="14"/>
      <c r="U171" s="14"/>
      <c r="V171" s="14"/>
      <c r="W171" s="13"/>
      <c r="X171" s="13"/>
      <c r="Y171" s="14"/>
      <c r="Z171" s="14"/>
      <c r="AA171" s="14"/>
      <c r="AB171" s="14"/>
      <c r="AC171" s="14"/>
    </row>
    <row r="172" spans="1:29">
      <c r="A172" s="13"/>
      <c r="B172" s="13"/>
      <c r="C172" s="14"/>
      <c r="D172" s="14"/>
      <c r="E172" s="14"/>
      <c r="F172" s="14"/>
      <c r="G172" s="14"/>
      <c r="H172" s="14"/>
      <c r="I172" s="347"/>
      <c r="J172" s="347"/>
      <c r="K172" s="347"/>
      <c r="L172" s="347"/>
      <c r="M172" s="347"/>
      <c r="N172" s="15"/>
      <c r="O172" s="10"/>
      <c r="P172" s="347"/>
      <c r="Q172" s="347"/>
      <c r="R172" s="347"/>
      <c r="S172" s="347"/>
      <c r="T172" s="347"/>
      <c r="U172" s="15"/>
      <c r="V172" s="10"/>
      <c r="W172" s="347"/>
      <c r="X172" s="347"/>
      <c r="Y172" s="347"/>
      <c r="Z172" s="347"/>
      <c r="AA172" s="347"/>
      <c r="AB172" s="15"/>
      <c r="AC172" s="10"/>
    </row>
    <row r="173" spans="1:29">
      <c r="A173" s="13"/>
      <c r="B173" s="13"/>
      <c r="C173" s="14"/>
      <c r="D173" s="14"/>
      <c r="E173" s="14"/>
      <c r="F173" s="14"/>
      <c r="G173" s="14"/>
      <c r="H173" s="14"/>
      <c r="I173" s="346"/>
      <c r="J173" s="346"/>
      <c r="K173" s="346"/>
      <c r="L173" s="346"/>
      <c r="M173" s="346"/>
      <c r="N173" s="346"/>
      <c r="O173" s="346"/>
      <c r="P173" s="346"/>
      <c r="Q173" s="346"/>
      <c r="R173" s="346"/>
      <c r="S173" s="346"/>
      <c r="T173" s="346"/>
      <c r="U173" s="346"/>
      <c r="V173" s="346"/>
      <c r="W173" s="346"/>
      <c r="X173" s="346"/>
      <c r="Y173" s="346"/>
      <c r="Z173" s="346"/>
      <c r="AA173" s="346"/>
      <c r="AB173" s="346"/>
      <c r="AC173" s="346"/>
    </row>
    <row r="174" spans="1:29">
      <c r="A174" s="13"/>
      <c r="B174" s="13"/>
      <c r="C174" s="14"/>
      <c r="D174" s="14"/>
      <c r="E174" s="14"/>
      <c r="F174" s="14"/>
      <c r="G174" s="14"/>
      <c r="H174" s="14"/>
      <c r="I174" s="346"/>
      <c r="J174" s="346"/>
      <c r="K174" s="346"/>
      <c r="L174" s="346"/>
      <c r="M174" s="346"/>
      <c r="N174" s="346"/>
      <c r="O174" s="346"/>
      <c r="P174" s="346"/>
      <c r="Q174" s="346"/>
      <c r="R174" s="346"/>
      <c r="S174" s="346"/>
      <c r="T174" s="346"/>
      <c r="U174" s="346"/>
      <c r="V174" s="346"/>
      <c r="W174" s="346"/>
      <c r="X174" s="346"/>
      <c r="Y174" s="346"/>
      <c r="Z174" s="346"/>
      <c r="AA174" s="346"/>
      <c r="AB174" s="346"/>
      <c r="AC174" s="346"/>
    </row>
    <row r="175" spans="1:29">
      <c r="A175" s="347"/>
      <c r="B175" s="347"/>
      <c r="C175" s="347"/>
      <c r="D175" s="347"/>
      <c r="E175" s="347"/>
      <c r="F175" s="347"/>
      <c r="G175" s="15"/>
      <c r="H175" s="10"/>
      <c r="I175" s="347"/>
      <c r="J175" s="347"/>
      <c r="K175" s="349"/>
      <c r="L175" s="349"/>
      <c r="M175" s="17"/>
      <c r="N175" s="347"/>
      <c r="O175" s="347"/>
      <c r="P175" s="347"/>
      <c r="Q175" s="347"/>
      <c r="R175" s="349"/>
      <c r="S175" s="349"/>
      <c r="T175" s="17"/>
      <c r="U175" s="347"/>
      <c r="V175" s="347"/>
      <c r="W175" s="347"/>
      <c r="X175" s="347"/>
      <c r="Y175" s="349"/>
      <c r="Z175" s="349"/>
      <c r="AA175" s="17"/>
      <c r="AB175" s="347"/>
      <c r="AC175" s="347"/>
    </row>
    <row r="176" spans="1:29">
      <c r="A176" s="346"/>
      <c r="B176" s="346"/>
      <c r="C176" s="346"/>
      <c r="D176" s="346"/>
      <c r="E176" s="346"/>
      <c r="F176" s="346"/>
      <c r="G176" s="346"/>
      <c r="H176" s="346"/>
      <c r="I176" s="347"/>
      <c r="J176" s="347"/>
      <c r="K176" s="349"/>
      <c r="L176" s="349"/>
      <c r="M176" s="17"/>
      <c r="N176" s="347"/>
      <c r="O176" s="347"/>
      <c r="P176" s="347"/>
      <c r="Q176" s="347"/>
      <c r="R176" s="349"/>
      <c r="S176" s="349"/>
      <c r="T176" s="17"/>
      <c r="U176" s="347"/>
      <c r="V176" s="347"/>
      <c r="W176" s="347"/>
      <c r="X176" s="347"/>
      <c r="Y176" s="349"/>
      <c r="Z176" s="349"/>
      <c r="AA176" s="17"/>
      <c r="AB176" s="347"/>
      <c r="AC176" s="347"/>
    </row>
    <row r="177" spans="1:29">
      <c r="A177" s="346"/>
      <c r="B177" s="346"/>
      <c r="C177" s="346"/>
      <c r="D177" s="346"/>
      <c r="E177" s="346"/>
      <c r="F177" s="346"/>
      <c r="G177" s="346"/>
      <c r="H177" s="346"/>
      <c r="I177" s="347"/>
      <c r="J177" s="347"/>
      <c r="K177" s="349"/>
      <c r="L177" s="349"/>
      <c r="M177" s="17"/>
      <c r="N177" s="347"/>
      <c r="O177" s="347"/>
      <c r="P177" s="347"/>
      <c r="Q177" s="347"/>
      <c r="R177" s="349"/>
      <c r="S177" s="349"/>
      <c r="T177" s="17"/>
      <c r="U177" s="347"/>
      <c r="V177" s="347"/>
      <c r="W177" s="347"/>
      <c r="X177" s="347"/>
      <c r="Y177" s="349"/>
      <c r="Z177" s="349"/>
      <c r="AA177" s="17"/>
      <c r="AB177" s="347"/>
      <c r="AC177" s="347"/>
    </row>
    <row r="178" spans="1:29">
      <c r="A178" s="347"/>
      <c r="B178" s="347"/>
      <c r="C178" s="349"/>
      <c r="D178" s="349"/>
      <c r="E178" s="349"/>
      <c r="F178" s="17"/>
      <c r="G178" s="347"/>
      <c r="H178" s="347"/>
      <c r="I178" s="347"/>
      <c r="J178" s="347"/>
      <c r="K178" s="346"/>
      <c r="L178" s="346"/>
      <c r="M178" s="348"/>
      <c r="N178" s="347"/>
      <c r="O178" s="347"/>
      <c r="P178" s="347"/>
      <c r="Q178" s="347"/>
      <c r="R178" s="346"/>
      <c r="S178" s="346"/>
      <c r="T178" s="348"/>
      <c r="U178" s="347"/>
      <c r="V178" s="347"/>
      <c r="W178" s="347"/>
      <c r="X178" s="347"/>
      <c r="Y178" s="346"/>
      <c r="Z178" s="346"/>
      <c r="AA178" s="348"/>
      <c r="AB178" s="347"/>
      <c r="AC178" s="347"/>
    </row>
    <row r="179" spans="1:29">
      <c r="A179" s="347"/>
      <c r="B179" s="347"/>
      <c r="C179" s="349"/>
      <c r="D179" s="349"/>
      <c r="E179" s="349"/>
      <c r="F179" s="17"/>
      <c r="G179" s="347"/>
      <c r="H179" s="347"/>
      <c r="I179" s="347"/>
      <c r="J179" s="347"/>
      <c r="K179" s="346"/>
      <c r="L179" s="346"/>
      <c r="M179" s="348"/>
      <c r="N179" s="347"/>
      <c r="O179" s="347"/>
      <c r="P179" s="347"/>
      <c r="Q179" s="347"/>
      <c r="R179" s="346"/>
      <c r="S179" s="346"/>
      <c r="T179" s="348"/>
      <c r="U179" s="347"/>
      <c r="V179" s="347"/>
      <c r="W179" s="347"/>
      <c r="X179" s="347"/>
      <c r="Y179" s="346"/>
      <c r="Z179" s="346"/>
      <c r="AA179" s="348"/>
      <c r="AB179" s="347"/>
      <c r="AC179" s="347"/>
    </row>
    <row r="180" spans="1:29">
      <c r="A180" s="347"/>
      <c r="B180" s="347"/>
      <c r="C180" s="349"/>
      <c r="D180" s="349"/>
      <c r="E180" s="349"/>
      <c r="F180" s="17"/>
      <c r="G180" s="347"/>
      <c r="H180" s="347"/>
    </row>
    <row r="181" spans="1:29">
      <c r="A181" s="347"/>
      <c r="B181" s="347"/>
      <c r="C181" s="346"/>
      <c r="D181" s="346"/>
      <c r="E181" s="346"/>
      <c r="F181" s="348"/>
      <c r="G181" s="347"/>
      <c r="H181" s="347"/>
    </row>
    <row r="182" spans="1:29">
      <c r="A182" s="347"/>
      <c r="B182" s="347"/>
      <c r="C182" s="346"/>
      <c r="D182" s="346"/>
      <c r="E182" s="346"/>
      <c r="F182" s="348"/>
      <c r="G182" s="347"/>
      <c r="H182" s="347"/>
    </row>
  </sheetData>
  <protectedRanges>
    <protectedRange sqref="D11" name="Range5"/>
    <protectedRange sqref="G5" name="Range4"/>
    <protectedRange sqref="C3:E3" name="Range2"/>
    <protectedRange sqref="G1:G3" name="Range1"/>
    <protectedRange sqref="D4:D5" name="Range3"/>
  </protectedRanges>
  <mergeCells count="69">
    <mergeCell ref="A105:G106"/>
    <mergeCell ref="I175:J179"/>
    <mergeCell ref="A132:G133"/>
    <mergeCell ref="H132:H133"/>
    <mergeCell ref="H105:H106"/>
    <mergeCell ref="A123:F123"/>
    <mergeCell ref="C127:E127"/>
    <mergeCell ref="A175:F175"/>
    <mergeCell ref="A176:H177"/>
    <mergeCell ref="A178:B182"/>
    <mergeCell ref="C178:E178"/>
    <mergeCell ref="G178:H182"/>
    <mergeCell ref="C179:E179"/>
    <mergeCell ref="C180:E180"/>
    <mergeCell ref="C181:E182"/>
    <mergeCell ref="F181:F182"/>
    <mergeCell ref="U175:V179"/>
    <mergeCell ref="R176:S176"/>
    <mergeCell ref="R177:S177"/>
    <mergeCell ref="R178:S179"/>
    <mergeCell ref="T178:T179"/>
    <mergeCell ref="K176:L176"/>
    <mergeCell ref="M178:M179"/>
    <mergeCell ref="K177:L177"/>
    <mergeCell ref="K178:L179"/>
    <mergeCell ref="R175:S175"/>
    <mergeCell ref="K175:L175"/>
    <mergeCell ref="P175:Q179"/>
    <mergeCell ref="N175:O179"/>
    <mergeCell ref="W175:X179"/>
    <mergeCell ref="Y175:Z175"/>
    <mergeCell ref="AB175:AC179"/>
    <mergeCell ref="Y176:Z176"/>
    <mergeCell ref="Y177:Z177"/>
    <mergeCell ref="Y178:Z179"/>
    <mergeCell ref="AA178:AA179"/>
    <mergeCell ref="W173:AC174"/>
    <mergeCell ref="P173:V174"/>
    <mergeCell ref="I129:N130"/>
    <mergeCell ref="O129:O130"/>
    <mergeCell ref="W129:AB130"/>
    <mergeCell ref="AC129:AC130"/>
    <mergeCell ref="W172:AA172"/>
    <mergeCell ref="V129:V130"/>
    <mergeCell ref="P172:T172"/>
    <mergeCell ref="P129:U130"/>
    <mergeCell ref="I172:M172"/>
    <mergeCell ref="I173:O174"/>
    <mergeCell ref="A53:G54"/>
    <mergeCell ref="H53:H54"/>
    <mergeCell ref="C102:E103"/>
    <mergeCell ref="F102:F103"/>
    <mergeCell ref="A97:H98"/>
    <mergeCell ref="A99:B103"/>
    <mergeCell ref="G99:H103"/>
    <mergeCell ref="A96:F96"/>
    <mergeCell ref="A124:H125"/>
    <mergeCell ref="A126:B130"/>
    <mergeCell ref="G126:H130"/>
    <mergeCell ref="C129:E130"/>
    <mergeCell ref="F129:F130"/>
    <mergeCell ref="C128:E128"/>
    <mergeCell ref="C126:E126"/>
    <mergeCell ref="B8:C8"/>
    <mergeCell ref="C3:E3"/>
    <mergeCell ref="A1:A7"/>
    <mergeCell ref="B1:E2"/>
    <mergeCell ref="F7:G7"/>
    <mergeCell ref="B7:E7"/>
  </mergeCells>
  <printOptions horizontalCentered="1" gridLines="1"/>
  <pageMargins left="0.118110236220472" right="0.118110236220472" top="0.15748031496063" bottom="0.15748031496063" header="0.31496062992126" footer="3.9370078740157501E-2"/>
  <pageSetup paperSize="9" scale="95" orientation="portrait" blackAndWhite="1" verticalDpi="300" r:id="rId1"/>
  <headerFooter>
    <oddFooter>&amp;Z&amp;F&amp;RPage &amp;P</oddFooter>
  </headerFooter>
</worksheet>
</file>

<file path=xl/worksheets/sheet5.xml><?xml version="1.0" encoding="utf-8"?>
<worksheet xmlns="http://schemas.openxmlformats.org/spreadsheetml/2006/main" xmlns:r="http://schemas.openxmlformats.org/officeDocument/2006/relationships">
  <dimension ref="A1:P45"/>
  <sheetViews>
    <sheetView workbookViewId="0">
      <selection activeCell="L3" sqref="L3:M3"/>
    </sheetView>
  </sheetViews>
  <sheetFormatPr defaultRowHeight="12.75"/>
  <cols>
    <col min="1" max="2" width="8.85546875" style="19" bestFit="1" customWidth="1"/>
    <col min="3" max="3" width="3.85546875" style="19" bestFit="1" customWidth="1"/>
    <col min="4" max="4" width="11.140625" style="19" bestFit="1" customWidth="1"/>
    <col min="5" max="5" width="10.5703125" style="19" customWidth="1"/>
    <col min="6" max="6" width="9.85546875" style="19" customWidth="1"/>
    <col min="7" max="7" width="10.140625" style="19" customWidth="1"/>
    <col min="8" max="8" width="10.28515625" style="19" customWidth="1"/>
    <col min="9" max="9" width="11.5703125" style="19" customWidth="1"/>
    <col min="10" max="10" width="9" style="19" bestFit="1" customWidth="1"/>
    <col min="11" max="11" width="10.85546875" style="19" bestFit="1" customWidth="1"/>
    <col min="12" max="12" width="8.5703125" style="19" customWidth="1"/>
    <col min="13" max="13" width="10" style="19" customWidth="1"/>
    <col min="14" max="14" width="9.140625" style="19"/>
    <col min="15" max="15" width="0" style="19" hidden="1" customWidth="1"/>
    <col min="16" max="16384" width="9.140625" style="19"/>
  </cols>
  <sheetData>
    <row r="1" spans="1:16" ht="17.100000000000001" customHeight="1">
      <c r="A1" s="352" t="s">
        <v>34</v>
      </c>
      <c r="B1" s="352"/>
      <c r="C1" s="352"/>
      <c r="D1" s="352"/>
      <c r="E1" s="352"/>
      <c r="F1" s="352"/>
      <c r="G1" s="352"/>
      <c r="H1" s="87" t="s">
        <v>0</v>
      </c>
      <c r="I1" s="88">
        <v>10</v>
      </c>
      <c r="J1" s="353" t="s">
        <v>35</v>
      </c>
      <c r="K1" s="353"/>
      <c r="L1" s="353"/>
      <c r="M1" s="353"/>
    </row>
    <row r="2" spans="1:16" ht="17.100000000000001" customHeight="1">
      <c r="A2" s="352"/>
      <c r="B2" s="352"/>
      <c r="C2" s="352"/>
      <c r="D2" s="352"/>
      <c r="E2" s="352"/>
      <c r="F2" s="352"/>
      <c r="G2" s="352"/>
      <c r="H2" s="87" t="s">
        <v>39</v>
      </c>
      <c r="I2" s="88">
        <v>0</v>
      </c>
      <c r="J2" s="353"/>
      <c r="K2" s="353"/>
      <c r="L2" s="353"/>
      <c r="M2" s="353"/>
    </row>
    <row r="3" spans="1:16" ht="17.100000000000001" customHeight="1">
      <c r="A3" s="89" t="s">
        <v>36</v>
      </c>
      <c r="B3" s="350" t="s">
        <v>37</v>
      </c>
      <c r="C3" s="350"/>
      <c r="D3" s="350"/>
      <c r="E3" s="350"/>
      <c r="F3" s="351" t="s">
        <v>38</v>
      </c>
      <c r="G3" s="351"/>
      <c r="H3" s="90">
        <v>7.4999999999999997E-2</v>
      </c>
      <c r="I3" s="354" t="s">
        <v>62</v>
      </c>
      <c r="J3" s="354"/>
      <c r="K3" s="354"/>
      <c r="L3" s="355">
        <f>D8+L8</f>
        <v>69500</v>
      </c>
      <c r="M3" s="355"/>
    </row>
    <row r="4" spans="1:16" ht="17.100000000000001" customHeight="1">
      <c r="A4" s="359" t="s">
        <v>60</v>
      </c>
      <c r="B4" s="359"/>
      <c r="C4" s="359"/>
      <c r="D4" s="360">
        <f>SUM(D8:D42)</f>
        <v>640000</v>
      </c>
      <c r="E4" s="361" t="s">
        <v>61</v>
      </c>
      <c r="F4" s="360">
        <f>SUM(H8:H54)</f>
        <v>576000</v>
      </c>
      <c r="G4" s="362" t="s">
        <v>28</v>
      </c>
      <c r="H4" s="363"/>
      <c r="I4" s="356">
        <f>D4-F4-G8</f>
        <v>-2000</v>
      </c>
      <c r="J4" s="357" t="s">
        <v>40</v>
      </c>
      <c r="K4" s="357"/>
      <c r="L4" s="358">
        <f ca="1">OFFSET(K6,I1+1,0,1,1)</f>
        <v>150997.44938970235</v>
      </c>
      <c r="M4" s="358"/>
    </row>
    <row r="5" spans="1:16" ht="17.100000000000001" customHeight="1">
      <c r="A5" s="359"/>
      <c r="B5" s="359"/>
      <c r="C5" s="359"/>
      <c r="D5" s="360"/>
      <c r="E5" s="361"/>
      <c r="F5" s="360"/>
      <c r="G5" s="364"/>
      <c r="H5" s="365"/>
      <c r="I5" s="356"/>
      <c r="J5" s="357"/>
      <c r="K5" s="357"/>
      <c r="L5" s="358"/>
      <c r="M5" s="358"/>
    </row>
    <row r="6" spans="1:16" ht="38.25">
      <c r="A6" s="91" t="s">
        <v>41</v>
      </c>
      <c r="B6" s="91" t="s">
        <v>42</v>
      </c>
      <c r="C6" s="91" t="s">
        <v>43</v>
      </c>
      <c r="D6" s="91" t="s">
        <v>58</v>
      </c>
      <c r="E6" s="91" t="s">
        <v>44</v>
      </c>
      <c r="F6" s="91" t="s">
        <v>45</v>
      </c>
      <c r="G6" s="91" t="s">
        <v>46</v>
      </c>
      <c r="H6" s="91" t="s">
        <v>47</v>
      </c>
      <c r="I6" s="91" t="s">
        <v>48</v>
      </c>
      <c r="J6" s="91" t="s">
        <v>49</v>
      </c>
      <c r="K6" s="91" t="s">
        <v>50</v>
      </c>
      <c r="L6" s="91" t="s">
        <v>51</v>
      </c>
      <c r="M6" s="91" t="s">
        <v>59</v>
      </c>
      <c r="P6" s="28"/>
    </row>
    <row r="7" spans="1:16">
      <c r="A7" s="92"/>
      <c r="B7" s="92"/>
      <c r="C7" s="92"/>
      <c r="D7" s="92"/>
      <c r="E7" s="92"/>
      <c r="F7" s="92" t="s">
        <v>52</v>
      </c>
      <c r="G7" s="92" t="s">
        <v>53</v>
      </c>
      <c r="H7" s="92" t="s">
        <v>54</v>
      </c>
      <c r="I7" s="92" t="s">
        <v>55</v>
      </c>
      <c r="J7" s="92" t="s">
        <v>56</v>
      </c>
      <c r="K7" s="92" t="s">
        <v>57</v>
      </c>
      <c r="L7" s="93"/>
      <c r="M7" s="94"/>
    </row>
    <row r="8" spans="1:16" ht="13.5">
      <c r="A8" s="95">
        <v>1</v>
      </c>
      <c r="B8" s="96">
        <v>2015</v>
      </c>
      <c r="C8" s="97">
        <f>I2</f>
        <v>0</v>
      </c>
      <c r="D8" s="98">
        <v>64000</v>
      </c>
      <c r="E8" s="99"/>
      <c r="F8" s="100">
        <v>0</v>
      </c>
      <c r="G8" s="101">
        <f>L8*12</f>
        <v>66000</v>
      </c>
      <c r="H8" s="101">
        <v>0</v>
      </c>
      <c r="I8" s="101">
        <f>F8+G8-H8</f>
        <v>66000</v>
      </c>
      <c r="J8" s="101">
        <f>$I8*$H$3</f>
        <v>4950</v>
      </c>
      <c r="K8" s="101">
        <f>I8+J8</f>
        <v>70950</v>
      </c>
      <c r="L8" s="102">
        <v>5500</v>
      </c>
      <c r="M8" s="103">
        <f>D8/12</f>
        <v>5333.333333333333</v>
      </c>
      <c r="O8" s="27">
        <v>0.06</v>
      </c>
    </row>
    <row r="9" spans="1:16" ht="13.5">
      <c r="A9" s="104">
        <v>2</v>
      </c>
      <c r="B9" s="105">
        <f>IF(ISERROR(A9),"",B8+1)</f>
        <v>2016</v>
      </c>
      <c r="C9" s="105">
        <f>IF(ISERROR(A9),"",C8+1)</f>
        <v>1</v>
      </c>
      <c r="D9" s="106">
        <v>64000</v>
      </c>
      <c r="E9" s="107"/>
      <c r="F9" s="108">
        <f>K8</f>
        <v>70950</v>
      </c>
      <c r="G9" s="108">
        <f t="shared" ref="G9:G42" si="0">IF(ISERROR(A9),"",$L9*12)</f>
        <v>66000</v>
      </c>
      <c r="H9" s="109">
        <f>IF(ISERROR(A9),"",D9)</f>
        <v>64000</v>
      </c>
      <c r="I9" s="109">
        <f t="shared" ref="I9:I43" si="1">IF(ISERROR(A9),"",F9+G9-H9)</f>
        <v>72950</v>
      </c>
      <c r="J9" s="109">
        <f t="shared" ref="J9:J43" si="2">IF(ISERROR(A10),0,$I9*$H$3)</f>
        <v>5471.25</v>
      </c>
      <c r="K9" s="109">
        <f t="shared" ref="K9:K43" si="3">IF(ISERROR(A9),"",I9+J9)</f>
        <v>78421.25</v>
      </c>
      <c r="L9" s="110">
        <v>5500</v>
      </c>
      <c r="M9" s="111">
        <f>D9/12</f>
        <v>5333.333333333333</v>
      </c>
      <c r="O9" s="27">
        <v>6.25E-2</v>
      </c>
    </row>
    <row r="10" spans="1:16" ht="13.5">
      <c r="A10" s="104">
        <f t="shared" ref="A10:A44" si="4">IF(A9&lt;$I$1,A9+1,NA())</f>
        <v>3</v>
      </c>
      <c r="B10" s="105">
        <f t="shared" ref="B10:B41" si="5">IF(ISERROR(A10),"",B9+1)</f>
        <v>2017</v>
      </c>
      <c r="C10" s="105">
        <f t="shared" ref="C10:C43" si="6">IF(ISERROR(A10),"",C9+1)</f>
        <v>2</v>
      </c>
      <c r="D10" s="106">
        <v>64000</v>
      </c>
      <c r="E10" s="107"/>
      <c r="F10" s="108">
        <f t="shared" ref="F10:F42" si="7">IF(ISERROR(A10),"",K9)</f>
        <v>78421.25</v>
      </c>
      <c r="G10" s="108">
        <f t="shared" si="0"/>
        <v>66000</v>
      </c>
      <c r="H10" s="109">
        <f t="shared" ref="H10:H42" si="8">IF(ISERROR(A10),"",D10)</f>
        <v>64000</v>
      </c>
      <c r="I10" s="109">
        <f t="shared" si="1"/>
        <v>80421.25</v>
      </c>
      <c r="J10" s="109">
        <f t="shared" si="2"/>
        <v>6031.59375</v>
      </c>
      <c r="K10" s="109">
        <f t="shared" si="3"/>
        <v>86452.84375</v>
      </c>
      <c r="L10" s="110">
        <v>5500</v>
      </c>
      <c r="M10" s="111">
        <f t="shared" ref="M10:M28" si="9">D10/12</f>
        <v>5333.333333333333</v>
      </c>
      <c r="O10" s="27">
        <v>6.5000000000000002E-2</v>
      </c>
    </row>
    <row r="11" spans="1:16" ht="13.5">
      <c r="A11" s="104">
        <f t="shared" si="4"/>
        <v>4</v>
      </c>
      <c r="B11" s="105">
        <f t="shared" si="5"/>
        <v>2018</v>
      </c>
      <c r="C11" s="105">
        <f t="shared" si="6"/>
        <v>3</v>
      </c>
      <c r="D11" s="106">
        <v>64000</v>
      </c>
      <c r="E11" s="107"/>
      <c r="F11" s="108">
        <f t="shared" si="7"/>
        <v>86452.84375</v>
      </c>
      <c r="G11" s="108">
        <f t="shared" si="0"/>
        <v>66000</v>
      </c>
      <c r="H11" s="109">
        <f t="shared" si="8"/>
        <v>64000</v>
      </c>
      <c r="I11" s="109">
        <f t="shared" si="1"/>
        <v>88452.84375</v>
      </c>
      <c r="J11" s="109">
        <f t="shared" si="2"/>
        <v>6633.9632812499995</v>
      </c>
      <c r="K11" s="109">
        <f t="shared" si="3"/>
        <v>95086.807031250006</v>
      </c>
      <c r="L11" s="110">
        <v>5500</v>
      </c>
      <c r="M11" s="111">
        <f t="shared" si="9"/>
        <v>5333.333333333333</v>
      </c>
      <c r="O11" s="27">
        <v>6.7500000000000004E-2</v>
      </c>
    </row>
    <row r="12" spans="1:16" ht="13.5">
      <c r="A12" s="104">
        <f t="shared" si="4"/>
        <v>5</v>
      </c>
      <c r="B12" s="105">
        <f t="shared" si="5"/>
        <v>2019</v>
      </c>
      <c r="C12" s="105">
        <f t="shared" si="6"/>
        <v>4</v>
      </c>
      <c r="D12" s="106">
        <v>64000</v>
      </c>
      <c r="E12" s="107"/>
      <c r="F12" s="108">
        <f t="shared" si="7"/>
        <v>95086.807031250006</v>
      </c>
      <c r="G12" s="108">
        <f t="shared" si="0"/>
        <v>66000</v>
      </c>
      <c r="H12" s="109">
        <f t="shared" si="8"/>
        <v>64000</v>
      </c>
      <c r="I12" s="109">
        <f t="shared" si="1"/>
        <v>97086.807031250006</v>
      </c>
      <c r="J12" s="109">
        <f t="shared" si="2"/>
        <v>7281.5105273437503</v>
      </c>
      <c r="K12" s="109">
        <f t="shared" si="3"/>
        <v>104368.31755859376</v>
      </c>
      <c r="L12" s="110">
        <v>5500</v>
      </c>
      <c r="M12" s="111">
        <f t="shared" si="9"/>
        <v>5333.333333333333</v>
      </c>
      <c r="O12" s="27">
        <v>7.0000000000000007E-2</v>
      </c>
    </row>
    <row r="13" spans="1:16" ht="13.5">
      <c r="A13" s="104">
        <f t="shared" si="4"/>
        <v>6</v>
      </c>
      <c r="B13" s="105">
        <f t="shared" si="5"/>
        <v>2020</v>
      </c>
      <c r="C13" s="105">
        <f t="shared" si="6"/>
        <v>5</v>
      </c>
      <c r="D13" s="106">
        <v>64000</v>
      </c>
      <c r="E13" s="107"/>
      <c r="F13" s="108">
        <f t="shared" si="7"/>
        <v>104368.31755859376</v>
      </c>
      <c r="G13" s="108">
        <f t="shared" si="0"/>
        <v>66000</v>
      </c>
      <c r="H13" s="109">
        <f t="shared" si="8"/>
        <v>64000</v>
      </c>
      <c r="I13" s="109">
        <f t="shared" si="1"/>
        <v>106368.31755859376</v>
      </c>
      <c r="J13" s="109">
        <f t="shared" si="2"/>
        <v>7977.623816894531</v>
      </c>
      <c r="K13" s="109">
        <f t="shared" si="3"/>
        <v>114345.94137548828</v>
      </c>
      <c r="L13" s="110">
        <v>5500</v>
      </c>
      <c r="M13" s="111">
        <f t="shared" si="9"/>
        <v>5333.333333333333</v>
      </c>
      <c r="O13" s="27">
        <v>7.2499999999999995E-2</v>
      </c>
    </row>
    <row r="14" spans="1:16" ht="13.5">
      <c r="A14" s="104">
        <f t="shared" si="4"/>
        <v>7</v>
      </c>
      <c r="B14" s="105">
        <f t="shared" si="5"/>
        <v>2021</v>
      </c>
      <c r="C14" s="105">
        <f t="shared" si="6"/>
        <v>6</v>
      </c>
      <c r="D14" s="106">
        <v>64000</v>
      </c>
      <c r="E14" s="107"/>
      <c r="F14" s="108">
        <f t="shared" si="7"/>
        <v>114345.94137548828</v>
      </c>
      <c r="G14" s="108">
        <f t="shared" si="0"/>
        <v>66000</v>
      </c>
      <c r="H14" s="109">
        <f t="shared" si="8"/>
        <v>64000</v>
      </c>
      <c r="I14" s="109">
        <f t="shared" si="1"/>
        <v>116345.9413754883</v>
      </c>
      <c r="J14" s="109">
        <f t="shared" si="2"/>
        <v>8725.9456031616228</v>
      </c>
      <c r="K14" s="109">
        <f t="shared" si="3"/>
        <v>125071.88697864993</v>
      </c>
      <c r="L14" s="110">
        <v>5500</v>
      </c>
      <c r="M14" s="111">
        <f t="shared" si="9"/>
        <v>5333.333333333333</v>
      </c>
      <c r="O14" s="27">
        <v>7.4999999999999997E-2</v>
      </c>
    </row>
    <row r="15" spans="1:16" ht="13.5">
      <c r="A15" s="104">
        <f t="shared" si="4"/>
        <v>8</v>
      </c>
      <c r="B15" s="105">
        <f t="shared" si="5"/>
        <v>2022</v>
      </c>
      <c r="C15" s="105">
        <f t="shared" si="6"/>
        <v>7</v>
      </c>
      <c r="D15" s="106">
        <v>64000</v>
      </c>
      <c r="E15" s="107"/>
      <c r="F15" s="108">
        <f t="shared" si="7"/>
        <v>125071.88697864993</v>
      </c>
      <c r="G15" s="108">
        <f t="shared" si="0"/>
        <v>66000</v>
      </c>
      <c r="H15" s="109">
        <f t="shared" si="8"/>
        <v>64000</v>
      </c>
      <c r="I15" s="109">
        <f t="shared" si="1"/>
        <v>127071.88697864994</v>
      </c>
      <c r="J15" s="109">
        <f t="shared" si="2"/>
        <v>9530.3915233987445</v>
      </c>
      <c r="K15" s="109">
        <f t="shared" si="3"/>
        <v>136602.27850204869</v>
      </c>
      <c r="L15" s="110">
        <v>5500</v>
      </c>
      <c r="M15" s="111">
        <f t="shared" si="9"/>
        <v>5333.333333333333</v>
      </c>
      <c r="O15" s="27">
        <v>7.7499999999999999E-2</v>
      </c>
    </row>
    <row r="16" spans="1:16" ht="13.5">
      <c r="A16" s="104">
        <f t="shared" si="4"/>
        <v>9</v>
      </c>
      <c r="B16" s="105">
        <f t="shared" si="5"/>
        <v>2023</v>
      </c>
      <c r="C16" s="105">
        <f t="shared" si="6"/>
        <v>8</v>
      </c>
      <c r="D16" s="106">
        <v>64000</v>
      </c>
      <c r="E16" s="107"/>
      <c r="F16" s="108">
        <f t="shared" si="7"/>
        <v>136602.27850204869</v>
      </c>
      <c r="G16" s="108">
        <f t="shared" si="0"/>
        <v>66000</v>
      </c>
      <c r="H16" s="109">
        <f t="shared" si="8"/>
        <v>64000</v>
      </c>
      <c r="I16" s="109">
        <f t="shared" si="1"/>
        <v>138602.27850204869</v>
      </c>
      <c r="J16" s="109">
        <f t="shared" si="2"/>
        <v>10395.170887653652</v>
      </c>
      <c r="K16" s="109">
        <f t="shared" si="3"/>
        <v>148997.44938970235</v>
      </c>
      <c r="L16" s="110">
        <v>5500</v>
      </c>
      <c r="M16" s="111">
        <f t="shared" si="9"/>
        <v>5333.333333333333</v>
      </c>
      <c r="O16" s="27">
        <v>0.08</v>
      </c>
    </row>
    <row r="17" spans="1:15" ht="13.5">
      <c r="A17" s="104">
        <f t="shared" si="4"/>
        <v>10</v>
      </c>
      <c r="B17" s="105">
        <f t="shared" si="5"/>
        <v>2024</v>
      </c>
      <c r="C17" s="105">
        <f t="shared" si="6"/>
        <v>9</v>
      </c>
      <c r="D17" s="106">
        <v>64000</v>
      </c>
      <c r="E17" s="107"/>
      <c r="F17" s="108">
        <f t="shared" si="7"/>
        <v>148997.44938970235</v>
      </c>
      <c r="G17" s="108">
        <f t="shared" si="0"/>
        <v>66000</v>
      </c>
      <c r="H17" s="109">
        <f t="shared" si="8"/>
        <v>64000</v>
      </c>
      <c r="I17" s="109">
        <f t="shared" si="1"/>
        <v>150997.44938970235</v>
      </c>
      <c r="J17" s="109">
        <f t="shared" si="2"/>
        <v>0</v>
      </c>
      <c r="K17" s="109">
        <f t="shared" si="3"/>
        <v>150997.44938970235</v>
      </c>
      <c r="L17" s="110">
        <v>5500</v>
      </c>
      <c r="M17" s="111">
        <f t="shared" si="9"/>
        <v>5333.333333333333</v>
      </c>
      <c r="O17" s="27">
        <v>8.2500000000000004E-2</v>
      </c>
    </row>
    <row r="18" spans="1:15" ht="13.5">
      <c r="A18" s="104" t="e">
        <f t="shared" si="4"/>
        <v>#N/A</v>
      </c>
      <c r="B18" s="105" t="str">
        <f t="shared" si="5"/>
        <v/>
      </c>
      <c r="C18" s="105" t="str">
        <f t="shared" si="6"/>
        <v/>
      </c>
      <c r="D18" s="106">
        <v>0</v>
      </c>
      <c r="E18" s="107"/>
      <c r="F18" s="108" t="str">
        <f t="shared" si="7"/>
        <v/>
      </c>
      <c r="G18" s="108" t="str">
        <f t="shared" si="0"/>
        <v/>
      </c>
      <c r="H18" s="109" t="str">
        <f t="shared" si="8"/>
        <v/>
      </c>
      <c r="I18" s="109" t="str">
        <f t="shared" si="1"/>
        <v/>
      </c>
      <c r="J18" s="109">
        <f t="shared" si="2"/>
        <v>0</v>
      </c>
      <c r="K18" s="109" t="str">
        <f t="shared" si="3"/>
        <v/>
      </c>
      <c r="L18" s="110">
        <v>2000</v>
      </c>
      <c r="M18" s="111">
        <f t="shared" si="9"/>
        <v>0</v>
      </c>
      <c r="O18" s="27">
        <v>8.5000000000000006E-2</v>
      </c>
    </row>
    <row r="19" spans="1:15" ht="13.5">
      <c r="A19" s="104" t="e">
        <f t="shared" si="4"/>
        <v>#N/A</v>
      </c>
      <c r="B19" s="105" t="str">
        <f t="shared" si="5"/>
        <v/>
      </c>
      <c r="C19" s="105" t="str">
        <f t="shared" si="6"/>
        <v/>
      </c>
      <c r="D19" s="106">
        <v>0</v>
      </c>
      <c r="E19" s="107"/>
      <c r="F19" s="108" t="str">
        <f t="shared" si="7"/>
        <v/>
      </c>
      <c r="G19" s="108" t="str">
        <f t="shared" si="0"/>
        <v/>
      </c>
      <c r="H19" s="109" t="str">
        <f t="shared" si="8"/>
        <v/>
      </c>
      <c r="I19" s="109" t="str">
        <f t="shared" si="1"/>
        <v/>
      </c>
      <c r="J19" s="109">
        <f t="shared" si="2"/>
        <v>0</v>
      </c>
      <c r="K19" s="109" t="str">
        <f t="shared" si="3"/>
        <v/>
      </c>
      <c r="L19" s="110">
        <v>2000</v>
      </c>
      <c r="M19" s="111">
        <f t="shared" si="9"/>
        <v>0</v>
      </c>
      <c r="O19" s="27">
        <v>8.7499999999999994E-2</v>
      </c>
    </row>
    <row r="20" spans="1:15" ht="13.5">
      <c r="A20" s="104" t="e">
        <f t="shared" si="4"/>
        <v>#N/A</v>
      </c>
      <c r="B20" s="105" t="str">
        <f t="shared" si="5"/>
        <v/>
      </c>
      <c r="C20" s="105" t="str">
        <f t="shared" si="6"/>
        <v/>
      </c>
      <c r="D20" s="106">
        <v>0</v>
      </c>
      <c r="E20" s="107"/>
      <c r="F20" s="108" t="str">
        <f t="shared" si="7"/>
        <v/>
      </c>
      <c r="G20" s="108" t="str">
        <f t="shared" si="0"/>
        <v/>
      </c>
      <c r="H20" s="109" t="str">
        <f t="shared" si="8"/>
        <v/>
      </c>
      <c r="I20" s="109" t="str">
        <f t="shared" si="1"/>
        <v/>
      </c>
      <c r="J20" s="109">
        <f t="shared" si="2"/>
        <v>0</v>
      </c>
      <c r="K20" s="109" t="str">
        <f t="shared" si="3"/>
        <v/>
      </c>
      <c r="L20" s="110">
        <v>2000</v>
      </c>
      <c r="M20" s="111">
        <f t="shared" si="9"/>
        <v>0</v>
      </c>
    </row>
    <row r="21" spans="1:15" ht="13.5">
      <c r="A21" s="104" t="e">
        <f t="shared" si="4"/>
        <v>#N/A</v>
      </c>
      <c r="B21" s="105" t="str">
        <f t="shared" si="5"/>
        <v/>
      </c>
      <c r="C21" s="105" t="str">
        <f t="shared" si="6"/>
        <v/>
      </c>
      <c r="D21" s="106">
        <v>0</v>
      </c>
      <c r="E21" s="107"/>
      <c r="F21" s="108" t="str">
        <f t="shared" si="7"/>
        <v/>
      </c>
      <c r="G21" s="108" t="str">
        <f t="shared" si="0"/>
        <v/>
      </c>
      <c r="H21" s="109" t="str">
        <f t="shared" si="8"/>
        <v/>
      </c>
      <c r="I21" s="109" t="str">
        <f t="shared" si="1"/>
        <v/>
      </c>
      <c r="J21" s="109">
        <f t="shared" si="2"/>
        <v>0</v>
      </c>
      <c r="K21" s="109" t="str">
        <f t="shared" si="3"/>
        <v/>
      </c>
      <c r="L21" s="110">
        <v>2000</v>
      </c>
      <c r="M21" s="111">
        <f t="shared" si="9"/>
        <v>0</v>
      </c>
    </row>
    <row r="22" spans="1:15" ht="13.5">
      <c r="A22" s="104" t="e">
        <f t="shared" si="4"/>
        <v>#N/A</v>
      </c>
      <c r="B22" s="105" t="str">
        <f t="shared" si="5"/>
        <v/>
      </c>
      <c r="C22" s="105" t="str">
        <f t="shared" si="6"/>
        <v/>
      </c>
      <c r="D22" s="106">
        <v>0</v>
      </c>
      <c r="E22" s="107"/>
      <c r="F22" s="108" t="str">
        <f t="shared" si="7"/>
        <v/>
      </c>
      <c r="G22" s="108" t="str">
        <f t="shared" si="0"/>
        <v/>
      </c>
      <c r="H22" s="109" t="str">
        <f t="shared" si="8"/>
        <v/>
      </c>
      <c r="I22" s="109" t="str">
        <f t="shared" si="1"/>
        <v/>
      </c>
      <c r="J22" s="109">
        <f t="shared" si="2"/>
        <v>0</v>
      </c>
      <c r="K22" s="109" t="str">
        <f t="shared" si="3"/>
        <v/>
      </c>
      <c r="L22" s="110">
        <v>2000</v>
      </c>
      <c r="M22" s="111">
        <f t="shared" si="9"/>
        <v>0</v>
      </c>
    </row>
    <row r="23" spans="1:15" ht="13.5">
      <c r="A23" s="104" t="e">
        <f t="shared" si="4"/>
        <v>#N/A</v>
      </c>
      <c r="B23" s="105" t="str">
        <f t="shared" si="5"/>
        <v/>
      </c>
      <c r="C23" s="105" t="str">
        <f t="shared" si="6"/>
        <v/>
      </c>
      <c r="D23" s="106">
        <v>0</v>
      </c>
      <c r="E23" s="107"/>
      <c r="F23" s="108" t="str">
        <f t="shared" si="7"/>
        <v/>
      </c>
      <c r="G23" s="108" t="str">
        <f t="shared" si="0"/>
        <v/>
      </c>
      <c r="H23" s="109" t="str">
        <f t="shared" si="8"/>
        <v/>
      </c>
      <c r="I23" s="109" t="str">
        <f t="shared" si="1"/>
        <v/>
      </c>
      <c r="J23" s="109">
        <f t="shared" si="2"/>
        <v>0</v>
      </c>
      <c r="K23" s="109" t="str">
        <f t="shared" si="3"/>
        <v/>
      </c>
      <c r="L23" s="110">
        <v>2000</v>
      </c>
      <c r="M23" s="111">
        <f t="shared" si="9"/>
        <v>0</v>
      </c>
    </row>
    <row r="24" spans="1:15" ht="13.5">
      <c r="A24" s="104" t="e">
        <f t="shared" si="4"/>
        <v>#N/A</v>
      </c>
      <c r="B24" s="105" t="str">
        <f t="shared" si="5"/>
        <v/>
      </c>
      <c r="C24" s="105" t="str">
        <f t="shared" si="6"/>
        <v/>
      </c>
      <c r="D24" s="106">
        <v>0</v>
      </c>
      <c r="E24" s="107"/>
      <c r="F24" s="108" t="str">
        <f t="shared" si="7"/>
        <v/>
      </c>
      <c r="G24" s="108" t="str">
        <f t="shared" si="0"/>
        <v/>
      </c>
      <c r="H24" s="109" t="str">
        <f t="shared" si="8"/>
        <v/>
      </c>
      <c r="I24" s="109" t="str">
        <f t="shared" si="1"/>
        <v/>
      </c>
      <c r="J24" s="109">
        <f t="shared" si="2"/>
        <v>0</v>
      </c>
      <c r="K24" s="109" t="str">
        <f t="shared" si="3"/>
        <v/>
      </c>
      <c r="L24" s="110">
        <v>2000</v>
      </c>
      <c r="M24" s="111">
        <f t="shared" si="9"/>
        <v>0</v>
      </c>
    </row>
    <row r="25" spans="1:15" ht="13.5">
      <c r="A25" s="104" t="e">
        <f t="shared" si="4"/>
        <v>#N/A</v>
      </c>
      <c r="B25" s="105" t="str">
        <f t="shared" si="5"/>
        <v/>
      </c>
      <c r="C25" s="105" t="str">
        <f t="shared" si="6"/>
        <v/>
      </c>
      <c r="D25" s="106">
        <v>0</v>
      </c>
      <c r="E25" s="107"/>
      <c r="F25" s="108" t="str">
        <f t="shared" si="7"/>
        <v/>
      </c>
      <c r="G25" s="108" t="str">
        <f t="shared" si="0"/>
        <v/>
      </c>
      <c r="H25" s="109" t="str">
        <f t="shared" si="8"/>
        <v/>
      </c>
      <c r="I25" s="109" t="str">
        <f t="shared" si="1"/>
        <v/>
      </c>
      <c r="J25" s="109">
        <f t="shared" si="2"/>
        <v>0</v>
      </c>
      <c r="K25" s="109" t="str">
        <f t="shared" si="3"/>
        <v/>
      </c>
      <c r="L25" s="110">
        <v>2000</v>
      </c>
      <c r="M25" s="111">
        <f t="shared" si="9"/>
        <v>0</v>
      </c>
    </row>
    <row r="26" spans="1:15" ht="13.5">
      <c r="A26" s="104" t="e">
        <f t="shared" si="4"/>
        <v>#N/A</v>
      </c>
      <c r="B26" s="105" t="str">
        <f t="shared" si="5"/>
        <v/>
      </c>
      <c r="C26" s="105" t="str">
        <f t="shared" si="6"/>
        <v/>
      </c>
      <c r="D26" s="106">
        <v>0</v>
      </c>
      <c r="E26" s="107"/>
      <c r="F26" s="108" t="str">
        <f t="shared" si="7"/>
        <v/>
      </c>
      <c r="G26" s="108" t="str">
        <f t="shared" si="0"/>
        <v/>
      </c>
      <c r="H26" s="109" t="str">
        <f t="shared" si="8"/>
        <v/>
      </c>
      <c r="I26" s="109" t="str">
        <f t="shared" si="1"/>
        <v/>
      </c>
      <c r="J26" s="109">
        <f t="shared" si="2"/>
        <v>0</v>
      </c>
      <c r="K26" s="109" t="str">
        <f t="shared" si="3"/>
        <v/>
      </c>
      <c r="L26" s="110">
        <v>2000</v>
      </c>
      <c r="M26" s="111">
        <f t="shared" si="9"/>
        <v>0</v>
      </c>
    </row>
    <row r="27" spans="1:15" ht="13.5">
      <c r="A27" s="104" t="e">
        <f t="shared" si="4"/>
        <v>#N/A</v>
      </c>
      <c r="B27" s="105" t="str">
        <f t="shared" si="5"/>
        <v/>
      </c>
      <c r="C27" s="105" t="str">
        <f t="shared" si="6"/>
        <v/>
      </c>
      <c r="D27" s="106">
        <v>0</v>
      </c>
      <c r="E27" s="107"/>
      <c r="F27" s="108" t="str">
        <f t="shared" si="7"/>
        <v/>
      </c>
      <c r="G27" s="108" t="str">
        <f t="shared" si="0"/>
        <v/>
      </c>
      <c r="H27" s="109" t="str">
        <f t="shared" si="8"/>
        <v/>
      </c>
      <c r="I27" s="109" t="str">
        <f t="shared" si="1"/>
        <v/>
      </c>
      <c r="J27" s="109">
        <f t="shared" si="2"/>
        <v>0</v>
      </c>
      <c r="K27" s="109" t="str">
        <f t="shared" si="3"/>
        <v/>
      </c>
      <c r="L27" s="110">
        <v>2000</v>
      </c>
      <c r="M27" s="111">
        <f t="shared" si="9"/>
        <v>0</v>
      </c>
    </row>
    <row r="28" spans="1:15">
      <c r="A28" s="104" t="e">
        <f t="shared" si="4"/>
        <v>#N/A</v>
      </c>
      <c r="B28" s="105" t="str">
        <f t="shared" si="5"/>
        <v/>
      </c>
      <c r="C28" s="105" t="str">
        <f t="shared" si="6"/>
        <v/>
      </c>
      <c r="D28" s="106">
        <v>0</v>
      </c>
      <c r="E28" s="106"/>
      <c r="F28" s="108" t="str">
        <f t="shared" si="7"/>
        <v/>
      </c>
      <c r="G28" s="108" t="str">
        <f t="shared" si="0"/>
        <v/>
      </c>
      <c r="H28" s="109" t="str">
        <f t="shared" si="8"/>
        <v/>
      </c>
      <c r="I28" s="109" t="str">
        <f t="shared" si="1"/>
        <v/>
      </c>
      <c r="J28" s="109">
        <f t="shared" si="2"/>
        <v>0</v>
      </c>
      <c r="K28" s="109" t="str">
        <f t="shared" si="3"/>
        <v/>
      </c>
      <c r="L28" s="110">
        <v>2000</v>
      </c>
      <c r="M28" s="111">
        <f t="shared" si="9"/>
        <v>0</v>
      </c>
    </row>
    <row r="29" spans="1:15">
      <c r="A29" s="104" t="e">
        <f t="shared" si="4"/>
        <v>#N/A</v>
      </c>
      <c r="B29" s="105" t="str">
        <f t="shared" si="5"/>
        <v/>
      </c>
      <c r="C29" s="105" t="str">
        <f t="shared" si="6"/>
        <v/>
      </c>
      <c r="D29" s="106">
        <v>0</v>
      </c>
      <c r="E29" s="106"/>
      <c r="F29" s="108" t="str">
        <f t="shared" si="7"/>
        <v/>
      </c>
      <c r="G29" s="108" t="str">
        <f t="shared" si="0"/>
        <v/>
      </c>
      <c r="H29" s="109" t="str">
        <f t="shared" si="8"/>
        <v/>
      </c>
      <c r="I29" s="109" t="str">
        <f t="shared" si="1"/>
        <v/>
      </c>
      <c r="J29" s="109">
        <f t="shared" si="2"/>
        <v>0</v>
      </c>
      <c r="K29" s="109" t="str">
        <f t="shared" si="3"/>
        <v/>
      </c>
      <c r="L29" s="110">
        <v>2000</v>
      </c>
      <c r="M29" s="111">
        <f>D29/12</f>
        <v>0</v>
      </c>
    </row>
    <row r="30" spans="1:15">
      <c r="A30" s="104" t="e">
        <f t="shared" si="4"/>
        <v>#N/A</v>
      </c>
      <c r="B30" s="105" t="str">
        <f t="shared" si="5"/>
        <v/>
      </c>
      <c r="C30" s="105" t="str">
        <f t="shared" si="6"/>
        <v/>
      </c>
      <c r="D30" s="106">
        <v>0</v>
      </c>
      <c r="E30" s="106"/>
      <c r="F30" s="108" t="str">
        <f t="shared" si="7"/>
        <v/>
      </c>
      <c r="G30" s="108" t="str">
        <f t="shared" si="0"/>
        <v/>
      </c>
      <c r="H30" s="109" t="str">
        <f t="shared" si="8"/>
        <v/>
      </c>
      <c r="I30" s="109" t="str">
        <f t="shared" si="1"/>
        <v/>
      </c>
      <c r="J30" s="109">
        <f t="shared" si="2"/>
        <v>0</v>
      </c>
      <c r="K30" s="109" t="str">
        <f t="shared" si="3"/>
        <v/>
      </c>
      <c r="L30" s="110">
        <v>2000</v>
      </c>
      <c r="M30" s="111">
        <f>D30/12</f>
        <v>0</v>
      </c>
    </row>
    <row r="31" spans="1:15">
      <c r="A31" s="104" t="e">
        <f t="shared" si="4"/>
        <v>#N/A</v>
      </c>
      <c r="B31" s="105" t="str">
        <f t="shared" si="5"/>
        <v/>
      </c>
      <c r="C31" s="105" t="str">
        <f t="shared" si="6"/>
        <v/>
      </c>
      <c r="D31" s="106">
        <v>0</v>
      </c>
      <c r="E31" s="106"/>
      <c r="F31" s="108" t="str">
        <f t="shared" si="7"/>
        <v/>
      </c>
      <c r="G31" s="108" t="str">
        <f t="shared" si="0"/>
        <v/>
      </c>
      <c r="H31" s="109" t="str">
        <f t="shared" si="8"/>
        <v/>
      </c>
      <c r="I31" s="109" t="str">
        <f t="shared" si="1"/>
        <v/>
      </c>
      <c r="J31" s="109">
        <f t="shared" si="2"/>
        <v>0</v>
      </c>
      <c r="K31" s="109" t="str">
        <f t="shared" si="3"/>
        <v/>
      </c>
      <c r="L31" s="110">
        <v>2000</v>
      </c>
      <c r="M31" s="111">
        <f t="shared" ref="M31:M42" si="10">D31/12</f>
        <v>0</v>
      </c>
    </row>
    <row r="32" spans="1:15">
      <c r="A32" s="104" t="e">
        <f t="shared" si="4"/>
        <v>#N/A</v>
      </c>
      <c r="B32" s="105" t="str">
        <f t="shared" si="5"/>
        <v/>
      </c>
      <c r="C32" s="105" t="str">
        <f t="shared" si="6"/>
        <v/>
      </c>
      <c r="D32" s="106">
        <v>0</v>
      </c>
      <c r="E32" s="106"/>
      <c r="F32" s="108" t="str">
        <f t="shared" si="7"/>
        <v/>
      </c>
      <c r="G32" s="108" t="str">
        <f t="shared" si="0"/>
        <v/>
      </c>
      <c r="H32" s="109" t="str">
        <f t="shared" si="8"/>
        <v/>
      </c>
      <c r="I32" s="109" t="str">
        <f t="shared" si="1"/>
        <v/>
      </c>
      <c r="J32" s="109">
        <f t="shared" si="2"/>
        <v>0</v>
      </c>
      <c r="K32" s="109" t="str">
        <f t="shared" si="3"/>
        <v/>
      </c>
      <c r="L32" s="110">
        <v>2000</v>
      </c>
      <c r="M32" s="111">
        <f t="shared" si="10"/>
        <v>0</v>
      </c>
    </row>
    <row r="33" spans="1:13">
      <c r="A33" s="104" t="e">
        <f t="shared" si="4"/>
        <v>#N/A</v>
      </c>
      <c r="B33" s="105" t="str">
        <f t="shared" si="5"/>
        <v/>
      </c>
      <c r="C33" s="105" t="str">
        <f t="shared" si="6"/>
        <v/>
      </c>
      <c r="D33" s="106"/>
      <c r="E33" s="106"/>
      <c r="F33" s="108" t="str">
        <f t="shared" si="7"/>
        <v/>
      </c>
      <c r="G33" s="108" t="str">
        <f t="shared" si="0"/>
        <v/>
      </c>
      <c r="H33" s="109" t="str">
        <f t="shared" si="8"/>
        <v/>
      </c>
      <c r="I33" s="109" t="str">
        <f t="shared" si="1"/>
        <v/>
      </c>
      <c r="J33" s="109">
        <f t="shared" si="2"/>
        <v>0</v>
      </c>
      <c r="K33" s="109" t="str">
        <f t="shared" si="3"/>
        <v/>
      </c>
      <c r="L33" s="106"/>
      <c r="M33" s="111">
        <f t="shared" si="10"/>
        <v>0</v>
      </c>
    </row>
    <row r="34" spans="1:13">
      <c r="A34" s="104" t="e">
        <f t="shared" si="4"/>
        <v>#N/A</v>
      </c>
      <c r="B34" s="105" t="str">
        <f t="shared" si="5"/>
        <v/>
      </c>
      <c r="C34" s="105" t="str">
        <f t="shared" si="6"/>
        <v/>
      </c>
      <c r="D34" s="106"/>
      <c r="E34" s="106"/>
      <c r="F34" s="108" t="str">
        <f t="shared" si="7"/>
        <v/>
      </c>
      <c r="G34" s="108" t="str">
        <f t="shared" si="0"/>
        <v/>
      </c>
      <c r="H34" s="109" t="str">
        <f t="shared" si="8"/>
        <v/>
      </c>
      <c r="I34" s="109" t="str">
        <f t="shared" si="1"/>
        <v/>
      </c>
      <c r="J34" s="109">
        <f t="shared" si="2"/>
        <v>0</v>
      </c>
      <c r="K34" s="109" t="str">
        <f t="shared" si="3"/>
        <v/>
      </c>
      <c r="L34" s="106"/>
      <c r="M34" s="111">
        <f t="shared" si="10"/>
        <v>0</v>
      </c>
    </row>
    <row r="35" spans="1:13">
      <c r="A35" s="104" t="e">
        <f t="shared" si="4"/>
        <v>#N/A</v>
      </c>
      <c r="B35" s="105" t="str">
        <f t="shared" si="5"/>
        <v/>
      </c>
      <c r="C35" s="105" t="str">
        <f t="shared" si="6"/>
        <v/>
      </c>
      <c r="D35" s="106"/>
      <c r="E35" s="106"/>
      <c r="F35" s="108" t="str">
        <f t="shared" si="7"/>
        <v/>
      </c>
      <c r="G35" s="108" t="str">
        <f t="shared" si="0"/>
        <v/>
      </c>
      <c r="H35" s="109" t="str">
        <f t="shared" si="8"/>
        <v/>
      </c>
      <c r="I35" s="109" t="str">
        <f t="shared" si="1"/>
        <v/>
      </c>
      <c r="J35" s="109">
        <f t="shared" si="2"/>
        <v>0</v>
      </c>
      <c r="K35" s="109" t="str">
        <f t="shared" si="3"/>
        <v/>
      </c>
      <c r="L35" s="106"/>
      <c r="M35" s="111">
        <f t="shared" si="10"/>
        <v>0</v>
      </c>
    </row>
    <row r="36" spans="1:13">
      <c r="A36" s="104" t="e">
        <f t="shared" si="4"/>
        <v>#N/A</v>
      </c>
      <c r="B36" s="105" t="str">
        <f t="shared" si="5"/>
        <v/>
      </c>
      <c r="C36" s="105" t="str">
        <f t="shared" si="6"/>
        <v/>
      </c>
      <c r="D36" s="106"/>
      <c r="E36" s="106"/>
      <c r="F36" s="108" t="str">
        <f t="shared" si="7"/>
        <v/>
      </c>
      <c r="G36" s="108" t="str">
        <f t="shared" si="0"/>
        <v/>
      </c>
      <c r="H36" s="109" t="str">
        <f t="shared" si="8"/>
        <v/>
      </c>
      <c r="I36" s="109" t="str">
        <f t="shared" si="1"/>
        <v/>
      </c>
      <c r="J36" s="109">
        <f t="shared" si="2"/>
        <v>0</v>
      </c>
      <c r="K36" s="109" t="str">
        <f t="shared" si="3"/>
        <v/>
      </c>
      <c r="L36" s="106"/>
      <c r="M36" s="111">
        <f t="shared" si="10"/>
        <v>0</v>
      </c>
    </row>
    <row r="37" spans="1:13">
      <c r="A37" s="104" t="e">
        <f t="shared" si="4"/>
        <v>#N/A</v>
      </c>
      <c r="B37" s="105" t="str">
        <f t="shared" si="5"/>
        <v/>
      </c>
      <c r="C37" s="105" t="str">
        <f t="shared" si="6"/>
        <v/>
      </c>
      <c r="D37" s="106"/>
      <c r="E37" s="106"/>
      <c r="F37" s="108" t="str">
        <f t="shared" si="7"/>
        <v/>
      </c>
      <c r="G37" s="108" t="str">
        <f t="shared" si="0"/>
        <v/>
      </c>
      <c r="H37" s="109" t="str">
        <f t="shared" si="8"/>
        <v/>
      </c>
      <c r="I37" s="109" t="str">
        <f t="shared" si="1"/>
        <v/>
      </c>
      <c r="J37" s="109">
        <f t="shared" si="2"/>
        <v>0</v>
      </c>
      <c r="K37" s="109" t="str">
        <f t="shared" si="3"/>
        <v/>
      </c>
      <c r="L37" s="106"/>
      <c r="M37" s="111">
        <f t="shared" si="10"/>
        <v>0</v>
      </c>
    </row>
    <row r="38" spans="1:13">
      <c r="A38" s="104" t="e">
        <f t="shared" si="4"/>
        <v>#N/A</v>
      </c>
      <c r="B38" s="105" t="str">
        <f t="shared" si="5"/>
        <v/>
      </c>
      <c r="C38" s="105" t="str">
        <f t="shared" si="6"/>
        <v/>
      </c>
      <c r="D38" s="106"/>
      <c r="E38" s="106"/>
      <c r="F38" s="108" t="str">
        <f t="shared" si="7"/>
        <v/>
      </c>
      <c r="G38" s="108" t="str">
        <f t="shared" si="0"/>
        <v/>
      </c>
      <c r="H38" s="109" t="str">
        <f t="shared" si="8"/>
        <v/>
      </c>
      <c r="I38" s="109" t="str">
        <f t="shared" si="1"/>
        <v/>
      </c>
      <c r="J38" s="109">
        <f t="shared" si="2"/>
        <v>0</v>
      </c>
      <c r="K38" s="109" t="str">
        <f t="shared" si="3"/>
        <v/>
      </c>
      <c r="L38" s="106"/>
      <c r="M38" s="111">
        <f t="shared" si="10"/>
        <v>0</v>
      </c>
    </row>
    <row r="39" spans="1:13">
      <c r="A39" s="104" t="e">
        <f t="shared" si="4"/>
        <v>#N/A</v>
      </c>
      <c r="B39" s="105" t="str">
        <f t="shared" si="5"/>
        <v/>
      </c>
      <c r="C39" s="105" t="str">
        <f t="shared" si="6"/>
        <v/>
      </c>
      <c r="D39" s="106"/>
      <c r="E39" s="106"/>
      <c r="F39" s="108" t="str">
        <f t="shared" si="7"/>
        <v/>
      </c>
      <c r="G39" s="108" t="str">
        <f t="shared" si="0"/>
        <v/>
      </c>
      <c r="H39" s="109" t="str">
        <f t="shared" si="8"/>
        <v/>
      </c>
      <c r="I39" s="109" t="str">
        <f t="shared" si="1"/>
        <v/>
      </c>
      <c r="J39" s="109">
        <f t="shared" si="2"/>
        <v>0</v>
      </c>
      <c r="K39" s="109" t="str">
        <f t="shared" si="3"/>
        <v/>
      </c>
      <c r="L39" s="106"/>
      <c r="M39" s="111">
        <f t="shared" si="10"/>
        <v>0</v>
      </c>
    </row>
    <row r="40" spans="1:13">
      <c r="A40" s="104" t="e">
        <f t="shared" si="4"/>
        <v>#N/A</v>
      </c>
      <c r="B40" s="105" t="str">
        <f t="shared" si="5"/>
        <v/>
      </c>
      <c r="C40" s="105" t="str">
        <f t="shared" si="6"/>
        <v/>
      </c>
      <c r="D40" s="106"/>
      <c r="E40" s="106"/>
      <c r="F40" s="108" t="str">
        <f t="shared" si="7"/>
        <v/>
      </c>
      <c r="G40" s="108" t="str">
        <f t="shared" si="0"/>
        <v/>
      </c>
      <c r="H40" s="109" t="str">
        <f t="shared" si="8"/>
        <v/>
      </c>
      <c r="I40" s="109" t="str">
        <f t="shared" si="1"/>
        <v/>
      </c>
      <c r="J40" s="109">
        <f t="shared" si="2"/>
        <v>0</v>
      </c>
      <c r="K40" s="109" t="str">
        <f t="shared" si="3"/>
        <v/>
      </c>
      <c r="L40" s="106"/>
      <c r="M40" s="111">
        <f t="shared" si="10"/>
        <v>0</v>
      </c>
    </row>
    <row r="41" spans="1:13">
      <c r="A41" s="104" t="e">
        <f t="shared" si="4"/>
        <v>#N/A</v>
      </c>
      <c r="B41" s="105" t="str">
        <f t="shared" si="5"/>
        <v/>
      </c>
      <c r="C41" s="105" t="str">
        <f t="shared" si="6"/>
        <v/>
      </c>
      <c r="D41" s="106"/>
      <c r="E41" s="106"/>
      <c r="F41" s="108" t="str">
        <f t="shared" si="7"/>
        <v/>
      </c>
      <c r="G41" s="108" t="str">
        <f t="shared" si="0"/>
        <v/>
      </c>
      <c r="H41" s="109" t="str">
        <f t="shared" si="8"/>
        <v/>
      </c>
      <c r="I41" s="109" t="str">
        <f t="shared" si="1"/>
        <v/>
      </c>
      <c r="J41" s="109">
        <f t="shared" si="2"/>
        <v>0</v>
      </c>
      <c r="K41" s="109" t="str">
        <f t="shared" si="3"/>
        <v/>
      </c>
      <c r="L41" s="106"/>
      <c r="M41" s="111">
        <f t="shared" si="10"/>
        <v>0</v>
      </c>
    </row>
    <row r="42" spans="1:13">
      <c r="A42" s="112" t="e">
        <f t="shared" si="4"/>
        <v>#N/A</v>
      </c>
      <c r="B42" s="113"/>
      <c r="C42" s="113" t="str">
        <f t="shared" si="6"/>
        <v/>
      </c>
      <c r="D42" s="114"/>
      <c r="E42" s="114"/>
      <c r="F42" s="115" t="str">
        <f t="shared" si="7"/>
        <v/>
      </c>
      <c r="G42" s="115" t="str">
        <f t="shared" si="0"/>
        <v/>
      </c>
      <c r="H42" s="116" t="str">
        <f t="shared" si="8"/>
        <v/>
      </c>
      <c r="I42" s="116" t="str">
        <f t="shared" si="1"/>
        <v/>
      </c>
      <c r="J42" s="116">
        <f t="shared" si="2"/>
        <v>0</v>
      </c>
      <c r="K42" s="116" t="str">
        <f t="shared" si="3"/>
        <v/>
      </c>
      <c r="L42" s="114"/>
      <c r="M42" s="117">
        <f t="shared" si="10"/>
        <v>0</v>
      </c>
    </row>
    <row r="43" spans="1:13">
      <c r="A43" s="20" t="e">
        <f t="shared" si="4"/>
        <v>#N/A</v>
      </c>
      <c r="B43" s="20"/>
      <c r="C43" s="20" t="str">
        <f t="shared" si="6"/>
        <v/>
      </c>
      <c r="D43" s="21"/>
      <c r="E43" s="21" t="str">
        <f>IF(ISERROR(A43),"",D43)</f>
        <v/>
      </c>
      <c r="F43" s="21" t="str">
        <f>IF(ISERROR(A43),"",F42)</f>
        <v/>
      </c>
      <c r="G43" s="22" t="str">
        <f>IF(ISERROR(A43),"",K42)</f>
        <v/>
      </c>
      <c r="H43" s="22" t="str">
        <f>IF(ISERROR(A43),"",E43)</f>
        <v/>
      </c>
      <c r="I43" s="22" t="str">
        <f t="shared" si="1"/>
        <v/>
      </c>
      <c r="J43" s="22">
        <f t="shared" si="2"/>
        <v>0</v>
      </c>
      <c r="K43" s="22" t="str">
        <f t="shared" si="3"/>
        <v/>
      </c>
      <c r="L43" s="23" t="str">
        <f>IF(ISERROR(A43),"",IF(#REF!=815,#REF!*1.25,IF(#REF!=820,#REF!*1.25,IF(#REF!=821,#REF!*1.25,#REF!))))</f>
        <v/>
      </c>
      <c r="M43" s="21" t="str">
        <f>IF(ISERROR(A43),"",L43+I43)</f>
        <v/>
      </c>
    </row>
    <row r="44" spans="1:13">
      <c r="A44" s="25" t="e">
        <f t="shared" si="4"/>
        <v>#N/A</v>
      </c>
      <c r="B44" s="20"/>
      <c r="C44" s="20"/>
      <c r="D44" s="24"/>
      <c r="E44" s="24"/>
      <c r="F44" s="24"/>
      <c r="G44" s="24"/>
      <c r="H44" s="24"/>
      <c r="I44" s="24"/>
      <c r="J44" s="24"/>
      <c r="K44" s="24"/>
      <c r="L44" s="24"/>
      <c r="M44" s="24"/>
    </row>
    <row r="45" spans="1:13">
      <c r="A45" s="26"/>
      <c r="B45" s="26"/>
      <c r="C45" s="26"/>
    </row>
  </sheetData>
  <protectedRanges>
    <protectedRange sqref="L8:L42" name="Range6"/>
    <protectedRange sqref="B8" name="Range4"/>
    <protectedRange sqref="I1:I2" name="Range2"/>
    <protectedRange sqref="B3:E3" name="Range1"/>
    <protectedRange sqref="H3" name="Range3"/>
    <protectedRange sqref="D8:E9 D29:E42 E10:E28" name="Range5"/>
  </protectedRanges>
  <mergeCells count="14">
    <mergeCell ref="I4:I5"/>
    <mergeCell ref="J4:K5"/>
    <mergeCell ref="L4:M5"/>
    <mergeCell ref="A4:C5"/>
    <mergeCell ref="D4:D5"/>
    <mergeCell ref="E4:E5"/>
    <mergeCell ref="F4:F5"/>
    <mergeCell ref="G4:H5"/>
    <mergeCell ref="B3:E3"/>
    <mergeCell ref="F3:G3"/>
    <mergeCell ref="A1:G2"/>
    <mergeCell ref="J1:M2"/>
    <mergeCell ref="I3:K3"/>
    <mergeCell ref="L3:M3"/>
  </mergeCells>
  <dataValidations count="2">
    <dataValidation type="list" allowBlank="1" showInputMessage="1" showErrorMessage="1" sqref="JA3 WVM983042 WLQ983042 WBU983042 VRY983042 VIC983042 UYG983042 UOK983042 UEO983042 TUS983042 TKW983042 TBA983042 SRE983042 SHI983042 RXM983042 RNQ983042 RDU983042 QTY983042 QKC983042 QAG983042 PQK983042 PGO983042 OWS983042 OMW983042 ODA983042 NTE983042 NJI983042 MZM983042 MPQ983042 MFU983042 LVY983042 LMC983042 LCG983042 KSK983042 KIO983042 JYS983042 JOW983042 JFA983042 IVE983042 ILI983042 IBM983042 HRQ983042 HHU983042 GXY983042 GOC983042 GEG983042 FUK983042 FKO983042 FAS983042 EQW983042 EHA983042 DXE983042 DNI983042 DDM983042 CTQ983042 CJU983042 BZY983042 BQC983042 BGG983042 AWK983042 AMO983042 ACS983042 SW983042 JA983042 I983042 WVM917506 WLQ917506 WBU917506 VRY917506 VIC917506 UYG917506 UOK917506 UEO917506 TUS917506 TKW917506 TBA917506 SRE917506 SHI917506 RXM917506 RNQ917506 RDU917506 QTY917506 QKC917506 QAG917506 PQK917506 PGO917506 OWS917506 OMW917506 ODA917506 NTE917506 NJI917506 MZM917506 MPQ917506 MFU917506 LVY917506 LMC917506 LCG917506 KSK917506 KIO917506 JYS917506 JOW917506 JFA917506 IVE917506 ILI917506 IBM917506 HRQ917506 HHU917506 GXY917506 GOC917506 GEG917506 FUK917506 FKO917506 FAS917506 EQW917506 EHA917506 DXE917506 DNI917506 DDM917506 CTQ917506 CJU917506 BZY917506 BQC917506 BGG917506 AWK917506 AMO917506 ACS917506 SW917506 JA917506 I917506 WVM851970 WLQ851970 WBU851970 VRY851970 VIC851970 UYG851970 UOK851970 UEO851970 TUS851970 TKW851970 TBA851970 SRE851970 SHI851970 RXM851970 RNQ851970 RDU851970 QTY851970 QKC851970 QAG851970 PQK851970 PGO851970 OWS851970 OMW851970 ODA851970 NTE851970 NJI851970 MZM851970 MPQ851970 MFU851970 LVY851970 LMC851970 LCG851970 KSK851970 KIO851970 JYS851970 JOW851970 JFA851970 IVE851970 ILI851970 IBM851970 HRQ851970 HHU851970 GXY851970 GOC851970 GEG851970 FUK851970 FKO851970 FAS851970 EQW851970 EHA851970 DXE851970 DNI851970 DDM851970 CTQ851970 CJU851970 BZY851970 BQC851970 BGG851970 AWK851970 AMO851970 ACS851970 SW851970 JA851970 I851970 WVM786434 WLQ786434 WBU786434 VRY786434 VIC786434 UYG786434 UOK786434 UEO786434 TUS786434 TKW786434 TBA786434 SRE786434 SHI786434 RXM786434 RNQ786434 RDU786434 QTY786434 QKC786434 QAG786434 PQK786434 PGO786434 OWS786434 OMW786434 ODA786434 NTE786434 NJI786434 MZM786434 MPQ786434 MFU786434 LVY786434 LMC786434 LCG786434 KSK786434 KIO786434 JYS786434 JOW786434 JFA786434 IVE786434 ILI786434 IBM786434 HRQ786434 HHU786434 GXY786434 GOC786434 GEG786434 FUK786434 FKO786434 FAS786434 EQW786434 EHA786434 DXE786434 DNI786434 DDM786434 CTQ786434 CJU786434 BZY786434 BQC786434 BGG786434 AWK786434 AMO786434 ACS786434 SW786434 JA786434 I786434 WVM720898 WLQ720898 WBU720898 VRY720898 VIC720898 UYG720898 UOK720898 UEO720898 TUS720898 TKW720898 TBA720898 SRE720898 SHI720898 RXM720898 RNQ720898 RDU720898 QTY720898 QKC720898 QAG720898 PQK720898 PGO720898 OWS720898 OMW720898 ODA720898 NTE720898 NJI720898 MZM720898 MPQ720898 MFU720898 LVY720898 LMC720898 LCG720898 KSK720898 KIO720898 JYS720898 JOW720898 JFA720898 IVE720898 ILI720898 IBM720898 HRQ720898 HHU720898 GXY720898 GOC720898 GEG720898 FUK720898 FKO720898 FAS720898 EQW720898 EHA720898 DXE720898 DNI720898 DDM720898 CTQ720898 CJU720898 BZY720898 BQC720898 BGG720898 AWK720898 AMO720898 ACS720898 SW720898 JA720898 I720898 WVM655362 WLQ655362 WBU655362 VRY655362 VIC655362 UYG655362 UOK655362 UEO655362 TUS655362 TKW655362 TBA655362 SRE655362 SHI655362 RXM655362 RNQ655362 RDU655362 QTY655362 QKC655362 QAG655362 PQK655362 PGO655362 OWS655362 OMW655362 ODA655362 NTE655362 NJI655362 MZM655362 MPQ655362 MFU655362 LVY655362 LMC655362 LCG655362 KSK655362 KIO655362 JYS655362 JOW655362 JFA655362 IVE655362 ILI655362 IBM655362 HRQ655362 HHU655362 GXY655362 GOC655362 GEG655362 FUK655362 FKO655362 FAS655362 EQW655362 EHA655362 DXE655362 DNI655362 DDM655362 CTQ655362 CJU655362 BZY655362 BQC655362 BGG655362 AWK655362 AMO655362 ACS655362 SW655362 JA655362 I655362 WVM589826 WLQ589826 WBU589826 VRY589826 VIC589826 UYG589826 UOK589826 UEO589826 TUS589826 TKW589826 TBA589826 SRE589826 SHI589826 RXM589826 RNQ589826 RDU589826 QTY589826 QKC589826 QAG589826 PQK589826 PGO589826 OWS589826 OMW589826 ODA589826 NTE589826 NJI589826 MZM589826 MPQ589826 MFU589826 LVY589826 LMC589826 LCG589826 KSK589826 KIO589826 JYS589826 JOW589826 JFA589826 IVE589826 ILI589826 IBM589826 HRQ589826 HHU589826 GXY589826 GOC589826 GEG589826 FUK589826 FKO589826 FAS589826 EQW589826 EHA589826 DXE589826 DNI589826 DDM589826 CTQ589826 CJU589826 BZY589826 BQC589826 BGG589826 AWK589826 AMO589826 ACS589826 SW589826 JA589826 I589826 WVM524290 WLQ524290 WBU524290 VRY524290 VIC524290 UYG524290 UOK524290 UEO524290 TUS524290 TKW524290 TBA524290 SRE524290 SHI524290 RXM524290 RNQ524290 RDU524290 QTY524290 QKC524290 QAG524290 PQK524290 PGO524290 OWS524290 OMW524290 ODA524290 NTE524290 NJI524290 MZM524290 MPQ524290 MFU524290 LVY524290 LMC524290 LCG524290 KSK524290 KIO524290 JYS524290 JOW524290 JFA524290 IVE524290 ILI524290 IBM524290 HRQ524290 HHU524290 GXY524290 GOC524290 GEG524290 FUK524290 FKO524290 FAS524290 EQW524290 EHA524290 DXE524290 DNI524290 DDM524290 CTQ524290 CJU524290 BZY524290 BQC524290 BGG524290 AWK524290 AMO524290 ACS524290 SW524290 JA524290 I524290 WVM458754 WLQ458754 WBU458754 VRY458754 VIC458754 UYG458754 UOK458754 UEO458754 TUS458754 TKW458754 TBA458754 SRE458754 SHI458754 RXM458754 RNQ458754 RDU458754 QTY458754 QKC458754 QAG458754 PQK458754 PGO458754 OWS458754 OMW458754 ODA458754 NTE458754 NJI458754 MZM458754 MPQ458754 MFU458754 LVY458754 LMC458754 LCG458754 KSK458754 KIO458754 JYS458754 JOW458754 JFA458754 IVE458754 ILI458754 IBM458754 HRQ458754 HHU458754 GXY458754 GOC458754 GEG458754 FUK458754 FKO458754 FAS458754 EQW458754 EHA458754 DXE458754 DNI458754 DDM458754 CTQ458754 CJU458754 BZY458754 BQC458754 BGG458754 AWK458754 AMO458754 ACS458754 SW458754 JA458754 I458754 WVM393218 WLQ393218 WBU393218 VRY393218 VIC393218 UYG393218 UOK393218 UEO393218 TUS393218 TKW393218 TBA393218 SRE393218 SHI393218 RXM393218 RNQ393218 RDU393218 QTY393218 QKC393218 QAG393218 PQK393218 PGO393218 OWS393218 OMW393218 ODA393218 NTE393218 NJI393218 MZM393218 MPQ393218 MFU393218 LVY393218 LMC393218 LCG393218 KSK393218 KIO393218 JYS393218 JOW393218 JFA393218 IVE393218 ILI393218 IBM393218 HRQ393218 HHU393218 GXY393218 GOC393218 GEG393218 FUK393218 FKO393218 FAS393218 EQW393218 EHA393218 DXE393218 DNI393218 DDM393218 CTQ393218 CJU393218 BZY393218 BQC393218 BGG393218 AWK393218 AMO393218 ACS393218 SW393218 JA393218 I393218 WVM327682 WLQ327682 WBU327682 VRY327682 VIC327682 UYG327682 UOK327682 UEO327682 TUS327682 TKW327682 TBA327682 SRE327682 SHI327682 RXM327682 RNQ327682 RDU327682 QTY327682 QKC327682 QAG327682 PQK327682 PGO327682 OWS327682 OMW327682 ODA327682 NTE327682 NJI327682 MZM327682 MPQ327682 MFU327682 LVY327682 LMC327682 LCG327682 KSK327682 KIO327682 JYS327682 JOW327682 JFA327682 IVE327682 ILI327682 IBM327682 HRQ327682 HHU327682 GXY327682 GOC327682 GEG327682 FUK327682 FKO327682 FAS327682 EQW327682 EHA327682 DXE327682 DNI327682 DDM327682 CTQ327682 CJU327682 BZY327682 BQC327682 BGG327682 AWK327682 AMO327682 ACS327682 SW327682 JA327682 I327682 WVM262146 WLQ262146 WBU262146 VRY262146 VIC262146 UYG262146 UOK262146 UEO262146 TUS262146 TKW262146 TBA262146 SRE262146 SHI262146 RXM262146 RNQ262146 RDU262146 QTY262146 QKC262146 QAG262146 PQK262146 PGO262146 OWS262146 OMW262146 ODA262146 NTE262146 NJI262146 MZM262146 MPQ262146 MFU262146 LVY262146 LMC262146 LCG262146 KSK262146 KIO262146 JYS262146 JOW262146 JFA262146 IVE262146 ILI262146 IBM262146 HRQ262146 HHU262146 GXY262146 GOC262146 GEG262146 FUK262146 FKO262146 FAS262146 EQW262146 EHA262146 DXE262146 DNI262146 DDM262146 CTQ262146 CJU262146 BZY262146 BQC262146 BGG262146 AWK262146 AMO262146 ACS262146 SW262146 JA262146 I262146 WVM196610 WLQ196610 WBU196610 VRY196610 VIC196610 UYG196610 UOK196610 UEO196610 TUS196610 TKW196610 TBA196610 SRE196610 SHI196610 RXM196610 RNQ196610 RDU196610 QTY196610 QKC196610 QAG196610 PQK196610 PGO196610 OWS196610 OMW196610 ODA196610 NTE196610 NJI196610 MZM196610 MPQ196610 MFU196610 LVY196610 LMC196610 LCG196610 KSK196610 KIO196610 JYS196610 JOW196610 JFA196610 IVE196610 ILI196610 IBM196610 HRQ196610 HHU196610 GXY196610 GOC196610 GEG196610 FUK196610 FKO196610 FAS196610 EQW196610 EHA196610 DXE196610 DNI196610 DDM196610 CTQ196610 CJU196610 BZY196610 BQC196610 BGG196610 AWK196610 AMO196610 ACS196610 SW196610 JA196610 I196610 WVM131074 WLQ131074 WBU131074 VRY131074 VIC131074 UYG131074 UOK131074 UEO131074 TUS131074 TKW131074 TBA131074 SRE131074 SHI131074 RXM131074 RNQ131074 RDU131074 QTY131074 QKC131074 QAG131074 PQK131074 PGO131074 OWS131074 OMW131074 ODA131074 NTE131074 NJI131074 MZM131074 MPQ131074 MFU131074 LVY131074 LMC131074 LCG131074 KSK131074 KIO131074 JYS131074 JOW131074 JFA131074 IVE131074 ILI131074 IBM131074 HRQ131074 HHU131074 GXY131074 GOC131074 GEG131074 FUK131074 FKO131074 FAS131074 EQW131074 EHA131074 DXE131074 DNI131074 DDM131074 CTQ131074 CJU131074 BZY131074 BQC131074 BGG131074 AWK131074 AMO131074 ACS131074 SW131074 JA131074 I131074 WVM65538 WLQ65538 WBU65538 VRY65538 VIC65538 UYG65538 UOK65538 UEO65538 TUS65538 TKW65538 TBA65538 SRE65538 SHI65538 RXM65538 RNQ65538 RDU65538 QTY65538 QKC65538 QAG65538 PQK65538 PGO65538 OWS65538 OMW65538 ODA65538 NTE65538 NJI65538 MZM65538 MPQ65538 MFU65538 LVY65538 LMC65538 LCG65538 KSK65538 KIO65538 JYS65538 JOW65538 JFA65538 IVE65538 ILI65538 IBM65538 HRQ65538 HHU65538 GXY65538 GOC65538 GEG65538 FUK65538 FKO65538 FAS65538 EQW65538 EHA65538 DXE65538 DNI65538 DDM65538 CTQ65538 CJU65538 BZY65538 BQC65538 BGG65538 AWK65538 AMO65538 ACS65538 SW65538 JA65538 WVM3 WLQ3 WBU3 VRY3 VIC3 UYG3 UOK3 UEO3 TUS3 TKW3 TBA3 SRE3 SHI3 RXM3 RNQ3 RDU3 QTY3 QKC3 QAG3 PQK3 PGO3 OWS3 OMW3 ODA3 NTE3 NJI3 MZM3 MPQ3 MFU3 LVY3 LMC3 LCG3 KSK3 KIO3 JYS3 JOW3 JFA3 IVE3 ILI3 IBM3 HRQ3 HHU3 GXY3 GOC3 GEG3 FUK3 FKO3 FAS3 EQW3 EHA3 DXE3 DNI3 DDM3 CTQ3 CJU3 BZY3 BQC3 BGG3 AWK3 AMO3 ACS3 SW3 I65538">
      <formula1>#REF!</formula1>
    </dataValidation>
    <dataValidation type="list" allowBlank="1" showInputMessage="1" showErrorMessage="1" sqref="H3">
      <formula1>$O$8:$O$19</formula1>
    </dataValidation>
  </dataValidations>
  <printOptions horizontalCentered="1" verticalCentered="1" gridLines="1"/>
  <pageMargins left="0.7" right="0.7" top="0.25" bottom="0.25" header="0.3" footer="0.05"/>
  <pageSetup paperSize="9" scale="90" orientation="landscape" verticalDpi="0" r:id="rId1"/>
  <headerFooter>
    <oddFooter>&amp;Z&amp;F</oddFooter>
  </headerFooter>
</worksheet>
</file>

<file path=xl/worksheets/sheet6.xml><?xml version="1.0" encoding="utf-8"?>
<worksheet xmlns="http://schemas.openxmlformats.org/spreadsheetml/2006/main" xmlns:r="http://schemas.openxmlformats.org/officeDocument/2006/relationships">
  <dimension ref="A1:K50"/>
  <sheetViews>
    <sheetView workbookViewId="0">
      <selection activeCell="F8" sqref="F8"/>
    </sheetView>
  </sheetViews>
  <sheetFormatPr defaultRowHeight="15"/>
  <cols>
    <col min="4" max="4" width="11.28515625" bestFit="1" customWidth="1"/>
    <col min="5" max="5" width="12" bestFit="1" customWidth="1"/>
    <col min="6" max="6" width="12.140625" bestFit="1" customWidth="1"/>
    <col min="8" max="8" width="15.28515625" bestFit="1" customWidth="1"/>
    <col min="9" max="9" width="30.7109375" bestFit="1" customWidth="1"/>
    <col min="10" max="10" width="35.85546875" bestFit="1" customWidth="1"/>
  </cols>
  <sheetData>
    <row r="1" spans="1:11">
      <c r="A1" s="335"/>
      <c r="B1" s="338" t="s">
        <v>32</v>
      </c>
      <c r="C1" s="296"/>
      <c r="D1" s="296"/>
      <c r="E1" s="339"/>
      <c r="F1" s="120" t="s">
        <v>19</v>
      </c>
      <c r="G1" s="121">
        <v>7.0000000000000007E-2</v>
      </c>
      <c r="H1" s="126"/>
      <c r="K1" s="7"/>
    </row>
    <row r="2" spans="1:11" ht="15.75">
      <c r="A2" s="336"/>
      <c r="B2" s="340"/>
      <c r="C2" s="341"/>
      <c r="D2" s="341"/>
      <c r="E2" s="342"/>
      <c r="F2" s="50" t="s">
        <v>64</v>
      </c>
      <c r="G2" s="51">
        <v>2018</v>
      </c>
      <c r="H2" s="131">
        <v>47053</v>
      </c>
      <c r="I2" t="s">
        <v>65</v>
      </c>
      <c r="J2">
        <f>(H7-H6)/12</f>
        <v>187745.58333333334</v>
      </c>
    </row>
    <row r="3" spans="1:11" ht="15.75">
      <c r="A3" s="336"/>
      <c r="B3" s="52" t="s">
        <v>23</v>
      </c>
      <c r="C3" s="333" t="s">
        <v>25</v>
      </c>
      <c r="D3" s="334"/>
      <c r="E3" s="334"/>
      <c r="F3" s="53" t="s">
        <v>24</v>
      </c>
      <c r="G3" s="54"/>
      <c r="H3" s="128">
        <f>D11</f>
        <v>400000</v>
      </c>
      <c r="I3" t="s">
        <v>66</v>
      </c>
    </row>
    <row r="4" spans="1:11" ht="15.75">
      <c r="A4" s="336"/>
      <c r="B4" s="55" t="s">
        <v>13</v>
      </c>
      <c r="C4" s="55"/>
      <c r="D4" s="56">
        <v>46040</v>
      </c>
      <c r="E4" s="57" t="s">
        <v>17</v>
      </c>
      <c r="F4" s="58">
        <f>SUM(D11:D50)</f>
        <v>400000</v>
      </c>
      <c r="G4" s="59" t="s">
        <v>29</v>
      </c>
      <c r="H4" s="132">
        <f>H2+H3</f>
        <v>447053</v>
      </c>
      <c r="I4" s="133" t="s">
        <v>67</v>
      </c>
    </row>
    <row r="5" spans="1:11" ht="16.5" thickBot="1">
      <c r="A5" s="336"/>
      <c r="B5" s="55" t="s">
        <v>12</v>
      </c>
      <c r="C5" s="55"/>
      <c r="D5" s="60">
        <v>16</v>
      </c>
      <c r="E5" s="57" t="s">
        <v>15</v>
      </c>
      <c r="F5" s="118">
        <f>D6-F4</f>
        <v>337653</v>
      </c>
      <c r="G5" s="54">
        <v>1</v>
      </c>
      <c r="H5" s="129">
        <f>SUM(D12:D50)</f>
        <v>0</v>
      </c>
      <c r="I5" t="s">
        <v>68</v>
      </c>
      <c r="J5" s="5"/>
      <c r="K5" s="18">
        <v>0.06</v>
      </c>
    </row>
    <row r="6" spans="1:11" ht="19.5" thickTop="1">
      <c r="A6" s="336"/>
      <c r="B6" s="55" t="s">
        <v>16</v>
      </c>
      <c r="C6" s="55"/>
      <c r="D6" s="61">
        <f>SUM(G11:G50)+H2</f>
        <v>737653</v>
      </c>
      <c r="E6" s="57" t="s">
        <v>14</v>
      </c>
      <c r="F6" s="118">
        <f ca="1">OFFSET(H9,D5+1,0,1,1)</f>
        <v>23925.326075677716</v>
      </c>
      <c r="G6" s="62"/>
      <c r="H6" s="127">
        <f>H4+H5</f>
        <v>447053</v>
      </c>
      <c r="I6" s="130" t="s">
        <v>69</v>
      </c>
      <c r="J6" s="5"/>
      <c r="K6" s="18">
        <v>6.25E-2</v>
      </c>
    </row>
    <row r="7" spans="1:11" ht="21">
      <c r="A7" s="337"/>
      <c r="B7" s="332" t="s">
        <v>31</v>
      </c>
      <c r="C7" s="332"/>
      <c r="D7" s="332"/>
      <c r="E7" s="345"/>
      <c r="F7" s="343">
        <f>(H6*100)/D6/100</f>
        <v>0.60604783007728569</v>
      </c>
      <c r="G7" s="344"/>
      <c r="H7" s="140">
        <v>2700000</v>
      </c>
      <c r="I7" s="135">
        <f>H7/H6</f>
        <v>6.0395523573267598</v>
      </c>
      <c r="J7" t="s">
        <v>70</v>
      </c>
      <c r="K7" s="18">
        <v>6.5000000000000002E-2</v>
      </c>
    </row>
    <row r="8" spans="1:11" ht="21">
      <c r="A8" s="123"/>
      <c r="B8" s="331" t="s">
        <v>72</v>
      </c>
      <c r="C8" s="332"/>
      <c r="D8" s="137">
        <v>100000</v>
      </c>
      <c r="E8" s="125"/>
      <c r="F8" s="124" t="s">
        <v>0</v>
      </c>
      <c r="G8" s="138">
        <v>25</v>
      </c>
      <c r="H8" s="134"/>
      <c r="I8" s="135"/>
      <c r="K8" s="18"/>
    </row>
    <row r="9" spans="1:11" ht="51.75">
      <c r="A9" s="63" t="s">
        <v>0</v>
      </c>
      <c r="B9" s="64" t="s">
        <v>9</v>
      </c>
      <c r="C9" s="65" t="s">
        <v>26</v>
      </c>
      <c r="D9" s="64" t="s">
        <v>22</v>
      </c>
      <c r="E9" s="64" t="s">
        <v>1</v>
      </c>
      <c r="F9" s="64" t="s">
        <v>30</v>
      </c>
      <c r="G9" s="64" t="s">
        <v>21</v>
      </c>
      <c r="H9" s="66" t="s">
        <v>4</v>
      </c>
      <c r="I9" s="18">
        <f>RATE(G8,0,-H4,H7,1)</f>
        <v>7.4583555021709713E-2</v>
      </c>
      <c r="J9" s="136" t="s">
        <v>74</v>
      </c>
      <c r="K9" s="18">
        <v>7.2499999999999995E-2</v>
      </c>
    </row>
    <row r="10" spans="1:11">
      <c r="A10" s="67"/>
      <c r="B10" s="68"/>
      <c r="C10" s="69"/>
      <c r="D10" s="68"/>
      <c r="E10" s="68"/>
      <c r="F10" s="68"/>
      <c r="G10" s="68"/>
      <c r="H10" s="70"/>
      <c r="K10" s="18">
        <v>7.4999999999999997E-2</v>
      </c>
    </row>
    <row r="11" spans="1:11">
      <c r="A11" s="71">
        <f>IF(A10&gt;=$D$5,NA(),A10+1)</f>
        <v>1</v>
      </c>
      <c r="B11" s="72">
        <f>IF(ISERROR(A11),"",$G$2)</f>
        <v>2018</v>
      </c>
      <c r="C11" s="73">
        <v>0</v>
      </c>
      <c r="D11" s="122">
        <v>400000</v>
      </c>
      <c r="E11" s="74">
        <f>IF(ISERROR(A11),"",D11*$G$1)</f>
        <v>28000.000000000004</v>
      </c>
      <c r="F11" s="74">
        <f>IF(ISERROR(A11),"",D11+E11)</f>
        <v>428000</v>
      </c>
      <c r="G11" s="75">
        <v>0</v>
      </c>
      <c r="H11" s="76">
        <f>IF(ISERROR(A11),"",F11-G11)</f>
        <v>428000</v>
      </c>
      <c r="K11" s="18">
        <v>7.7499999999999999E-2</v>
      </c>
    </row>
    <row r="12" spans="1:11">
      <c r="A12" s="71">
        <f t="shared" ref="A12:A50" si="0">IF(A11&gt;=$D$5,NA(),A11+1)</f>
        <v>2</v>
      </c>
      <c r="B12" s="72">
        <f>IF(ISERROR(A12),"",$B11+1)</f>
        <v>2019</v>
      </c>
      <c r="C12" s="77">
        <f>H11</f>
        <v>428000</v>
      </c>
      <c r="D12" s="78">
        <f>IF(ISERROR(A10),"",IF(A10&lt;$G$5-1,D11,0))</f>
        <v>0</v>
      </c>
      <c r="E12" s="74">
        <f>IF(ISERROR(A12),"",(C12+D12)*$G$1)</f>
        <v>29960.000000000004</v>
      </c>
      <c r="F12" s="74">
        <f>IF(ISERROR(A12),"",C12+D12+E12)</f>
        <v>457960</v>
      </c>
      <c r="G12" s="78">
        <f>IF(ISERROR(A10),"",IF(A10&lt;$D$5-1,$D$4,0))</f>
        <v>46040</v>
      </c>
      <c r="H12" s="76">
        <f t="shared" ref="H12:H45" si="1">IF(ISERROR(A12),"",F12-G12)</f>
        <v>411920</v>
      </c>
      <c r="I12" s="139"/>
      <c r="K12" s="18">
        <v>0.08</v>
      </c>
    </row>
    <row r="13" spans="1:11">
      <c r="A13" s="71">
        <f t="shared" si="0"/>
        <v>3</v>
      </c>
      <c r="B13" s="72">
        <f t="shared" ref="B13:B50" si="2">IF(ISERROR(A13),"",$B12+1)</f>
        <v>2020</v>
      </c>
      <c r="C13" s="77">
        <f t="shared" ref="C13:C50" si="3">H12</f>
        <v>411920</v>
      </c>
      <c r="D13" s="78">
        <f t="shared" ref="D13:D50" si="4">IF(ISERROR(A11),"",IF(A11&lt;$G$5-1,D12,0))</f>
        <v>0</v>
      </c>
      <c r="E13" s="74">
        <f t="shared" ref="E13:E50" si="5">IF(ISERROR(A13),"",(C13+D13)*$G$1)</f>
        <v>28834.400000000001</v>
      </c>
      <c r="F13" s="74">
        <f t="shared" ref="F13:F50" si="6">IF(ISERROR(A13),"",C13+D13+E13)</f>
        <v>440754.4</v>
      </c>
      <c r="G13" s="78">
        <f>IF(ISERROR(A11),"",IF(A11&lt;$D$5-1,$D$4,0))</f>
        <v>46040</v>
      </c>
      <c r="H13" s="76">
        <f t="shared" si="1"/>
        <v>394714.4</v>
      </c>
      <c r="I13" s="139"/>
      <c r="K13" s="18">
        <v>8.2500000000000004E-2</v>
      </c>
    </row>
    <row r="14" spans="1:11">
      <c r="A14" s="71">
        <f t="shared" si="0"/>
        <v>4</v>
      </c>
      <c r="B14" s="72">
        <f t="shared" si="2"/>
        <v>2021</v>
      </c>
      <c r="C14" s="77">
        <f t="shared" si="3"/>
        <v>394714.4</v>
      </c>
      <c r="D14" s="78">
        <f t="shared" si="4"/>
        <v>0</v>
      </c>
      <c r="E14" s="74">
        <f t="shared" si="5"/>
        <v>27630.008000000005</v>
      </c>
      <c r="F14" s="74">
        <f t="shared" si="6"/>
        <v>422344.40800000005</v>
      </c>
      <c r="G14" s="78">
        <f t="shared" ref="G14:G50" si="7">IF(ISERROR(A12),"",IF(A12&lt;$D$5-1,$D$4,0))</f>
        <v>46040</v>
      </c>
      <c r="H14" s="76">
        <f t="shared" si="1"/>
        <v>376304.40800000005</v>
      </c>
      <c r="K14" s="18">
        <v>8.5000000000000006E-2</v>
      </c>
    </row>
    <row r="15" spans="1:11">
      <c r="A15" s="71">
        <f t="shared" si="0"/>
        <v>5</v>
      </c>
      <c r="B15" s="72">
        <f t="shared" si="2"/>
        <v>2022</v>
      </c>
      <c r="C15" s="77">
        <f t="shared" si="3"/>
        <v>376304.40800000005</v>
      </c>
      <c r="D15" s="78">
        <f t="shared" si="4"/>
        <v>0</v>
      </c>
      <c r="E15" s="74">
        <f t="shared" si="5"/>
        <v>26341.308560000005</v>
      </c>
      <c r="F15" s="74">
        <f t="shared" si="6"/>
        <v>402645.71656000009</v>
      </c>
      <c r="G15" s="78">
        <f t="shared" si="7"/>
        <v>46040</v>
      </c>
      <c r="H15" s="76">
        <f t="shared" si="1"/>
        <v>356605.71656000009</v>
      </c>
    </row>
    <row r="16" spans="1:11">
      <c r="A16" s="71">
        <f t="shared" si="0"/>
        <v>6</v>
      </c>
      <c r="B16" s="72">
        <f t="shared" si="2"/>
        <v>2023</v>
      </c>
      <c r="C16" s="77">
        <f t="shared" si="3"/>
        <v>356605.71656000009</v>
      </c>
      <c r="D16" s="78">
        <f t="shared" si="4"/>
        <v>0</v>
      </c>
      <c r="E16" s="74">
        <f t="shared" si="5"/>
        <v>24962.40015920001</v>
      </c>
      <c r="F16" s="74">
        <f t="shared" si="6"/>
        <v>381568.1167192001</v>
      </c>
      <c r="G16" s="78">
        <f t="shared" si="7"/>
        <v>46040</v>
      </c>
      <c r="H16" s="76">
        <f t="shared" si="1"/>
        <v>335528.1167192001</v>
      </c>
    </row>
    <row r="17" spans="1:8">
      <c r="A17" s="71">
        <f t="shared" si="0"/>
        <v>7</v>
      </c>
      <c r="B17" s="72">
        <f t="shared" si="2"/>
        <v>2024</v>
      </c>
      <c r="C17" s="77">
        <f t="shared" si="3"/>
        <v>335528.1167192001</v>
      </c>
      <c r="D17" s="78">
        <f t="shared" si="4"/>
        <v>0</v>
      </c>
      <c r="E17" s="74">
        <f t="shared" si="5"/>
        <v>23486.968170344011</v>
      </c>
      <c r="F17" s="74">
        <f t="shared" si="6"/>
        <v>359015.08488954412</v>
      </c>
      <c r="G17" s="78">
        <f t="shared" si="7"/>
        <v>46040</v>
      </c>
      <c r="H17" s="76">
        <f t="shared" si="1"/>
        <v>312975.08488954412</v>
      </c>
    </row>
    <row r="18" spans="1:8">
      <c r="A18" s="71">
        <f t="shared" si="0"/>
        <v>8</v>
      </c>
      <c r="B18" s="72">
        <f t="shared" si="2"/>
        <v>2025</v>
      </c>
      <c r="C18" s="77">
        <f t="shared" si="3"/>
        <v>312975.08488954412</v>
      </c>
      <c r="D18" s="78">
        <f t="shared" si="4"/>
        <v>0</v>
      </c>
      <c r="E18" s="74">
        <f t="shared" si="5"/>
        <v>21908.25594226809</v>
      </c>
      <c r="F18" s="74">
        <f t="shared" si="6"/>
        <v>334883.34083181218</v>
      </c>
      <c r="G18" s="78">
        <f t="shared" si="7"/>
        <v>46040</v>
      </c>
      <c r="H18" s="76">
        <f t="shared" si="1"/>
        <v>288843.34083181218</v>
      </c>
    </row>
    <row r="19" spans="1:8">
      <c r="A19" s="71">
        <f t="shared" si="0"/>
        <v>9</v>
      </c>
      <c r="B19" s="72">
        <f t="shared" si="2"/>
        <v>2026</v>
      </c>
      <c r="C19" s="77">
        <f t="shared" si="3"/>
        <v>288843.34083181218</v>
      </c>
      <c r="D19" s="78">
        <f t="shared" si="4"/>
        <v>0</v>
      </c>
      <c r="E19" s="74">
        <f t="shared" si="5"/>
        <v>20219.033858226856</v>
      </c>
      <c r="F19" s="74">
        <f t="shared" si="6"/>
        <v>309062.37469003903</v>
      </c>
      <c r="G19" s="78">
        <f t="shared" si="7"/>
        <v>46040</v>
      </c>
      <c r="H19" s="76">
        <f t="shared" si="1"/>
        <v>263022.37469003903</v>
      </c>
    </row>
    <row r="20" spans="1:8">
      <c r="A20" s="71">
        <f t="shared" si="0"/>
        <v>10</v>
      </c>
      <c r="B20" s="72">
        <f t="shared" si="2"/>
        <v>2027</v>
      </c>
      <c r="C20" s="77">
        <f t="shared" si="3"/>
        <v>263022.37469003903</v>
      </c>
      <c r="D20" s="78">
        <f t="shared" si="4"/>
        <v>0</v>
      </c>
      <c r="E20" s="74">
        <f t="shared" si="5"/>
        <v>18411.566228302734</v>
      </c>
      <c r="F20" s="74">
        <f t="shared" si="6"/>
        <v>281433.94091834174</v>
      </c>
      <c r="G20" s="78">
        <f t="shared" si="7"/>
        <v>46040</v>
      </c>
      <c r="H20" s="76">
        <f t="shared" si="1"/>
        <v>235393.94091834174</v>
      </c>
    </row>
    <row r="21" spans="1:8">
      <c r="A21" s="71">
        <f t="shared" si="0"/>
        <v>11</v>
      </c>
      <c r="B21" s="72">
        <f t="shared" si="2"/>
        <v>2028</v>
      </c>
      <c r="C21" s="77">
        <f t="shared" si="3"/>
        <v>235393.94091834174</v>
      </c>
      <c r="D21" s="78">
        <f t="shared" si="4"/>
        <v>0</v>
      </c>
      <c r="E21" s="74">
        <f t="shared" si="5"/>
        <v>16477.575864283925</v>
      </c>
      <c r="F21" s="74">
        <f t="shared" si="6"/>
        <v>251871.51678262567</v>
      </c>
      <c r="G21" s="78">
        <f t="shared" si="7"/>
        <v>46040</v>
      </c>
      <c r="H21" s="76">
        <f t="shared" si="1"/>
        <v>205831.51678262567</v>
      </c>
    </row>
    <row r="22" spans="1:8">
      <c r="A22" s="71">
        <f t="shared" si="0"/>
        <v>12</v>
      </c>
      <c r="B22" s="72">
        <f t="shared" si="2"/>
        <v>2029</v>
      </c>
      <c r="C22" s="77">
        <f t="shared" si="3"/>
        <v>205831.51678262567</v>
      </c>
      <c r="D22" s="78">
        <f t="shared" si="4"/>
        <v>0</v>
      </c>
      <c r="E22" s="74">
        <f t="shared" si="5"/>
        <v>14408.206174783798</v>
      </c>
      <c r="F22" s="74">
        <f t="shared" si="6"/>
        <v>220239.72295740945</v>
      </c>
      <c r="G22" s="78">
        <f t="shared" si="7"/>
        <v>46040</v>
      </c>
      <c r="H22" s="76">
        <f t="shared" si="1"/>
        <v>174199.72295740945</v>
      </c>
    </row>
    <row r="23" spans="1:8">
      <c r="A23" s="71">
        <f t="shared" si="0"/>
        <v>13</v>
      </c>
      <c r="B23" s="72">
        <f t="shared" si="2"/>
        <v>2030</v>
      </c>
      <c r="C23" s="77">
        <f t="shared" si="3"/>
        <v>174199.72295740945</v>
      </c>
      <c r="D23" s="78">
        <f t="shared" si="4"/>
        <v>0</v>
      </c>
      <c r="E23" s="74">
        <f t="shared" si="5"/>
        <v>12193.980607018662</v>
      </c>
      <c r="F23" s="74">
        <f t="shared" si="6"/>
        <v>186393.70356442811</v>
      </c>
      <c r="G23" s="78">
        <f t="shared" si="7"/>
        <v>46040</v>
      </c>
      <c r="H23" s="76">
        <f t="shared" si="1"/>
        <v>140353.70356442811</v>
      </c>
    </row>
    <row r="24" spans="1:8">
      <c r="A24" s="71">
        <f t="shared" si="0"/>
        <v>14</v>
      </c>
      <c r="B24" s="72">
        <f t="shared" si="2"/>
        <v>2031</v>
      </c>
      <c r="C24" s="77">
        <f t="shared" si="3"/>
        <v>140353.70356442811</v>
      </c>
      <c r="D24" s="78">
        <f t="shared" si="4"/>
        <v>0</v>
      </c>
      <c r="E24" s="74">
        <f t="shared" si="5"/>
        <v>9824.7592495099689</v>
      </c>
      <c r="F24" s="74">
        <f t="shared" si="6"/>
        <v>150178.46281393809</v>
      </c>
      <c r="G24" s="78">
        <f t="shared" si="7"/>
        <v>46040</v>
      </c>
      <c r="H24" s="76">
        <f t="shared" si="1"/>
        <v>104138.46281393809</v>
      </c>
    </row>
    <row r="25" spans="1:8">
      <c r="A25" s="71">
        <f t="shared" si="0"/>
        <v>15</v>
      </c>
      <c r="B25" s="72">
        <f t="shared" si="2"/>
        <v>2032</v>
      </c>
      <c r="C25" s="77">
        <f t="shared" si="3"/>
        <v>104138.46281393809</v>
      </c>
      <c r="D25" s="78">
        <f t="shared" si="4"/>
        <v>0</v>
      </c>
      <c r="E25" s="74">
        <f t="shared" si="5"/>
        <v>7289.6923969756672</v>
      </c>
      <c r="F25" s="74">
        <f t="shared" si="6"/>
        <v>111428.15521091376</v>
      </c>
      <c r="G25" s="78">
        <f t="shared" si="7"/>
        <v>46040</v>
      </c>
      <c r="H25" s="76">
        <f t="shared" si="1"/>
        <v>65388.155210913756</v>
      </c>
    </row>
    <row r="26" spans="1:8">
      <c r="A26" s="71">
        <f t="shared" si="0"/>
        <v>16</v>
      </c>
      <c r="B26" s="72">
        <f t="shared" si="2"/>
        <v>2033</v>
      </c>
      <c r="C26" s="77">
        <f t="shared" si="3"/>
        <v>65388.155210913756</v>
      </c>
      <c r="D26" s="78">
        <f t="shared" si="4"/>
        <v>0</v>
      </c>
      <c r="E26" s="74">
        <f t="shared" si="5"/>
        <v>4577.1708647639634</v>
      </c>
      <c r="F26" s="74">
        <f t="shared" si="6"/>
        <v>69965.326075677716</v>
      </c>
      <c r="G26" s="78">
        <f t="shared" si="7"/>
        <v>46040</v>
      </c>
      <c r="H26" s="76">
        <f t="shared" si="1"/>
        <v>23925.326075677716</v>
      </c>
    </row>
    <row r="27" spans="1:8">
      <c r="A27" s="71" t="e">
        <f t="shared" si="0"/>
        <v>#N/A</v>
      </c>
      <c r="B27" s="72" t="str">
        <f t="shared" si="2"/>
        <v/>
      </c>
      <c r="C27" s="77">
        <f t="shared" si="3"/>
        <v>23925.326075677716</v>
      </c>
      <c r="D27" s="78">
        <f t="shared" si="4"/>
        <v>0</v>
      </c>
      <c r="E27" s="74" t="str">
        <f t="shared" si="5"/>
        <v/>
      </c>
      <c r="F27" s="74" t="str">
        <f t="shared" si="6"/>
        <v/>
      </c>
      <c r="G27" s="78">
        <f t="shared" si="7"/>
        <v>0</v>
      </c>
      <c r="H27" s="76" t="str">
        <f t="shared" si="1"/>
        <v/>
      </c>
    </row>
    <row r="28" spans="1:8">
      <c r="A28" s="71" t="e">
        <f t="shared" si="0"/>
        <v>#N/A</v>
      </c>
      <c r="B28" s="72" t="str">
        <f t="shared" si="2"/>
        <v/>
      </c>
      <c r="C28" s="77" t="str">
        <f t="shared" si="3"/>
        <v/>
      </c>
      <c r="D28" s="78">
        <f t="shared" si="4"/>
        <v>0</v>
      </c>
      <c r="E28" s="74" t="str">
        <f t="shared" si="5"/>
        <v/>
      </c>
      <c r="F28" s="74" t="str">
        <f t="shared" si="6"/>
        <v/>
      </c>
      <c r="G28" s="78">
        <f t="shared" si="7"/>
        <v>0</v>
      </c>
      <c r="H28" s="76" t="str">
        <f t="shared" si="1"/>
        <v/>
      </c>
    </row>
    <row r="29" spans="1:8">
      <c r="A29" s="71" t="e">
        <f t="shared" si="0"/>
        <v>#N/A</v>
      </c>
      <c r="B29" s="72" t="str">
        <f t="shared" si="2"/>
        <v/>
      </c>
      <c r="C29" s="77" t="str">
        <f t="shared" si="3"/>
        <v/>
      </c>
      <c r="D29" s="78" t="str">
        <f t="shared" si="4"/>
        <v/>
      </c>
      <c r="E29" s="74" t="str">
        <f t="shared" si="5"/>
        <v/>
      </c>
      <c r="F29" s="74" t="str">
        <f t="shared" si="6"/>
        <v/>
      </c>
      <c r="G29" s="78" t="str">
        <f t="shared" si="7"/>
        <v/>
      </c>
      <c r="H29" s="76" t="str">
        <f t="shared" si="1"/>
        <v/>
      </c>
    </row>
    <row r="30" spans="1:8">
      <c r="A30" s="71" t="e">
        <f t="shared" si="0"/>
        <v>#N/A</v>
      </c>
      <c r="B30" s="72" t="str">
        <f t="shared" si="2"/>
        <v/>
      </c>
      <c r="C30" s="77" t="str">
        <f t="shared" si="3"/>
        <v/>
      </c>
      <c r="D30" s="78" t="str">
        <f t="shared" si="4"/>
        <v/>
      </c>
      <c r="E30" s="74" t="str">
        <f t="shared" si="5"/>
        <v/>
      </c>
      <c r="F30" s="74" t="str">
        <f t="shared" si="6"/>
        <v/>
      </c>
      <c r="G30" s="78" t="str">
        <f t="shared" si="7"/>
        <v/>
      </c>
      <c r="H30" s="76" t="str">
        <f t="shared" si="1"/>
        <v/>
      </c>
    </row>
    <row r="31" spans="1:8">
      <c r="A31" s="71" t="e">
        <f>IF(A30&gt;=$D$5,NA(),A30+1)</f>
        <v>#N/A</v>
      </c>
      <c r="B31" s="72" t="str">
        <f t="shared" si="2"/>
        <v/>
      </c>
      <c r="C31" s="77" t="str">
        <f t="shared" si="3"/>
        <v/>
      </c>
      <c r="D31" s="78" t="str">
        <f t="shared" si="4"/>
        <v/>
      </c>
      <c r="E31" s="74" t="str">
        <f t="shared" si="5"/>
        <v/>
      </c>
      <c r="F31" s="74" t="str">
        <f t="shared" si="6"/>
        <v/>
      </c>
      <c r="G31" s="78" t="str">
        <f t="shared" si="7"/>
        <v/>
      </c>
      <c r="H31" s="76" t="str">
        <f t="shared" si="1"/>
        <v/>
      </c>
    </row>
    <row r="32" spans="1:8">
      <c r="A32" s="71" t="e">
        <f t="shared" si="0"/>
        <v>#N/A</v>
      </c>
      <c r="B32" s="72" t="str">
        <f t="shared" si="2"/>
        <v/>
      </c>
      <c r="C32" s="77" t="str">
        <f t="shared" si="3"/>
        <v/>
      </c>
      <c r="D32" s="78" t="str">
        <f t="shared" si="4"/>
        <v/>
      </c>
      <c r="E32" s="74" t="str">
        <f t="shared" si="5"/>
        <v/>
      </c>
      <c r="F32" s="74" t="str">
        <f t="shared" si="6"/>
        <v/>
      </c>
      <c r="G32" s="78" t="str">
        <f t="shared" si="7"/>
        <v/>
      </c>
      <c r="H32" s="76" t="str">
        <f t="shared" si="1"/>
        <v/>
      </c>
    </row>
    <row r="33" spans="1:10">
      <c r="A33" s="71" t="e">
        <f t="shared" si="0"/>
        <v>#N/A</v>
      </c>
      <c r="B33" s="72" t="str">
        <f t="shared" si="2"/>
        <v/>
      </c>
      <c r="C33" s="77" t="str">
        <f t="shared" si="3"/>
        <v/>
      </c>
      <c r="D33" s="78" t="str">
        <f t="shared" si="4"/>
        <v/>
      </c>
      <c r="E33" s="74" t="str">
        <f t="shared" si="5"/>
        <v/>
      </c>
      <c r="F33" s="74" t="str">
        <f t="shared" si="6"/>
        <v/>
      </c>
      <c r="G33" s="78" t="str">
        <f t="shared" si="7"/>
        <v/>
      </c>
      <c r="H33" s="76" t="str">
        <f t="shared" si="1"/>
        <v/>
      </c>
    </row>
    <row r="34" spans="1:10">
      <c r="A34" s="71" t="e">
        <f t="shared" si="0"/>
        <v>#N/A</v>
      </c>
      <c r="B34" s="72" t="str">
        <f t="shared" si="2"/>
        <v/>
      </c>
      <c r="C34" s="77" t="str">
        <f t="shared" si="3"/>
        <v/>
      </c>
      <c r="D34" s="78" t="str">
        <f t="shared" si="4"/>
        <v/>
      </c>
      <c r="E34" s="74" t="str">
        <f t="shared" si="5"/>
        <v/>
      </c>
      <c r="F34" s="74" t="str">
        <f t="shared" si="6"/>
        <v/>
      </c>
      <c r="G34" s="78" t="str">
        <f t="shared" si="7"/>
        <v/>
      </c>
      <c r="H34" s="76" t="str">
        <f t="shared" si="1"/>
        <v/>
      </c>
    </row>
    <row r="35" spans="1:10">
      <c r="A35" s="71" t="e">
        <f t="shared" si="0"/>
        <v>#N/A</v>
      </c>
      <c r="B35" s="72" t="str">
        <f t="shared" si="2"/>
        <v/>
      </c>
      <c r="C35" s="77" t="str">
        <f t="shared" si="3"/>
        <v/>
      </c>
      <c r="D35" s="78" t="str">
        <f t="shared" si="4"/>
        <v/>
      </c>
      <c r="E35" s="74" t="str">
        <f t="shared" si="5"/>
        <v/>
      </c>
      <c r="F35" s="74" t="str">
        <f t="shared" si="6"/>
        <v/>
      </c>
      <c r="G35" s="78" t="str">
        <f t="shared" si="7"/>
        <v/>
      </c>
      <c r="H35" s="76" t="str">
        <f t="shared" si="1"/>
        <v/>
      </c>
    </row>
    <row r="36" spans="1:10">
      <c r="A36" s="71" t="e">
        <f t="shared" si="0"/>
        <v>#N/A</v>
      </c>
      <c r="B36" s="72" t="str">
        <f t="shared" si="2"/>
        <v/>
      </c>
      <c r="C36" s="77" t="str">
        <f t="shared" si="3"/>
        <v/>
      </c>
      <c r="D36" s="78" t="str">
        <f t="shared" si="4"/>
        <v/>
      </c>
      <c r="E36" s="74" t="str">
        <f t="shared" si="5"/>
        <v/>
      </c>
      <c r="F36" s="74" t="str">
        <f t="shared" si="6"/>
        <v/>
      </c>
      <c r="G36" s="78" t="str">
        <f t="shared" si="7"/>
        <v/>
      </c>
      <c r="H36" s="76" t="str">
        <f t="shared" si="1"/>
        <v/>
      </c>
    </row>
    <row r="37" spans="1:10">
      <c r="A37" s="71" t="e">
        <f t="shared" si="0"/>
        <v>#N/A</v>
      </c>
      <c r="B37" s="72" t="str">
        <f t="shared" si="2"/>
        <v/>
      </c>
      <c r="C37" s="77" t="str">
        <f t="shared" si="3"/>
        <v/>
      </c>
      <c r="D37" s="78" t="str">
        <f t="shared" si="4"/>
        <v/>
      </c>
      <c r="E37" s="74" t="str">
        <f t="shared" si="5"/>
        <v/>
      </c>
      <c r="F37" s="74" t="str">
        <f t="shared" si="6"/>
        <v/>
      </c>
      <c r="G37" s="78" t="str">
        <f t="shared" si="7"/>
        <v/>
      </c>
      <c r="H37" s="76" t="str">
        <f t="shared" si="1"/>
        <v/>
      </c>
    </row>
    <row r="38" spans="1:10">
      <c r="A38" s="71" t="e">
        <f t="shared" si="0"/>
        <v>#N/A</v>
      </c>
      <c r="B38" s="72" t="str">
        <f t="shared" si="2"/>
        <v/>
      </c>
      <c r="C38" s="77" t="str">
        <f t="shared" si="3"/>
        <v/>
      </c>
      <c r="D38" s="78" t="str">
        <f t="shared" si="4"/>
        <v/>
      </c>
      <c r="E38" s="74" t="str">
        <f t="shared" si="5"/>
        <v/>
      </c>
      <c r="F38" s="74" t="str">
        <f t="shared" si="6"/>
        <v/>
      </c>
      <c r="G38" s="78" t="str">
        <f t="shared" si="7"/>
        <v/>
      </c>
      <c r="H38" s="76" t="str">
        <f t="shared" si="1"/>
        <v/>
      </c>
    </row>
    <row r="39" spans="1:10">
      <c r="A39" s="71" t="e">
        <f t="shared" si="0"/>
        <v>#N/A</v>
      </c>
      <c r="B39" s="72" t="str">
        <f t="shared" si="2"/>
        <v/>
      </c>
      <c r="C39" s="77" t="str">
        <f t="shared" si="3"/>
        <v/>
      </c>
      <c r="D39" s="78" t="str">
        <f t="shared" si="4"/>
        <v/>
      </c>
      <c r="E39" s="74" t="str">
        <f t="shared" si="5"/>
        <v/>
      </c>
      <c r="F39" s="74" t="str">
        <f t="shared" si="6"/>
        <v/>
      </c>
      <c r="G39" s="78" t="str">
        <f t="shared" si="7"/>
        <v/>
      </c>
      <c r="H39" s="76" t="str">
        <f t="shared" si="1"/>
        <v/>
      </c>
    </row>
    <row r="40" spans="1:10">
      <c r="A40" s="71" t="e">
        <f t="shared" si="0"/>
        <v>#N/A</v>
      </c>
      <c r="B40" s="72" t="str">
        <f t="shared" si="2"/>
        <v/>
      </c>
      <c r="C40" s="77" t="str">
        <f t="shared" si="3"/>
        <v/>
      </c>
      <c r="D40" s="78" t="str">
        <f t="shared" si="4"/>
        <v/>
      </c>
      <c r="E40" s="74" t="str">
        <f t="shared" si="5"/>
        <v/>
      </c>
      <c r="F40" s="74" t="str">
        <f t="shared" si="6"/>
        <v/>
      </c>
      <c r="G40" s="78" t="str">
        <f t="shared" si="7"/>
        <v/>
      </c>
      <c r="H40" s="76" t="str">
        <f t="shared" si="1"/>
        <v/>
      </c>
    </row>
    <row r="41" spans="1:10">
      <c r="A41" s="71" t="e">
        <f t="shared" si="0"/>
        <v>#N/A</v>
      </c>
      <c r="B41" s="72" t="str">
        <f t="shared" si="2"/>
        <v/>
      </c>
      <c r="C41" s="77" t="str">
        <f t="shared" si="3"/>
        <v/>
      </c>
      <c r="D41" s="78" t="str">
        <f t="shared" si="4"/>
        <v/>
      </c>
      <c r="E41" s="74" t="str">
        <f t="shared" si="5"/>
        <v/>
      </c>
      <c r="F41" s="74" t="str">
        <f t="shared" si="6"/>
        <v/>
      </c>
      <c r="G41" s="78" t="str">
        <f t="shared" si="7"/>
        <v/>
      </c>
      <c r="H41" s="76" t="str">
        <f t="shared" si="1"/>
        <v/>
      </c>
    </row>
    <row r="42" spans="1:10">
      <c r="A42" s="71" t="e">
        <f t="shared" si="0"/>
        <v>#N/A</v>
      </c>
      <c r="B42" s="72" t="str">
        <f t="shared" si="2"/>
        <v/>
      </c>
      <c r="C42" s="77" t="str">
        <f t="shared" si="3"/>
        <v/>
      </c>
      <c r="D42" s="78" t="str">
        <f t="shared" si="4"/>
        <v/>
      </c>
      <c r="E42" s="74" t="str">
        <f t="shared" si="5"/>
        <v/>
      </c>
      <c r="F42" s="74" t="str">
        <f t="shared" si="6"/>
        <v/>
      </c>
      <c r="G42" s="78" t="str">
        <f t="shared" si="7"/>
        <v/>
      </c>
      <c r="H42" s="76" t="str">
        <f t="shared" si="1"/>
        <v/>
      </c>
    </row>
    <row r="43" spans="1:10">
      <c r="A43" s="71" t="e">
        <f t="shared" si="0"/>
        <v>#N/A</v>
      </c>
      <c r="B43" s="72" t="str">
        <f t="shared" si="2"/>
        <v/>
      </c>
      <c r="C43" s="77" t="str">
        <f t="shared" si="3"/>
        <v/>
      </c>
      <c r="D43" s="78" t="str">
        <f t="shared" si="4"/>
        <v/>
      </c>
      <c r="E43" s="74" t="str">
        <f t="shared" si="5"/>
        <v/>
      </c>
      <c r="F43" s="74" t="str">
        <f t="shared" si="6"/>
        <v/>
      </c>
      <c r="G43" s="78" t="str">
        <f t="shared" si="7"/>
        <v/>
      </c>
      <c r="H43" s="76" t="str">
        <f t="shared" si="1"/>
        <v/>
      </c>
    </row>
    <row r="44" spans="1:10">
      <c r="A44" s="71" t="e">
        <f t="shared" si="0"/>
        <v>#N/A</v>
      </c>
      <c r="B44" s="72" t="str">
        <f t="shared" si="2"/>
        <v/>
      </c>
      <c r="C44" s="77" t="str">
        <f t="shared" si="3"/>
        <v/>
      </c>
      <c r="D44" s="78" t="str">
        <f t="shared" si="4"/>
        <v/>
      </c>
      <c r="E44" s="74" t="str">
        <f t="shared" si="5"/>
        <v/>
      </c>
      <c r="F44" s="74" t="str">
        <f t="shared" si="6"/>
        <v/>
      </c>
      <c r="G44" s="78" t="str">
        <f t="shared" si="7"/>
        <v/>
      </c>
      <c r="H44" s="76" t="str">
        <f t="shared" si="1"/>
        <v/>
      </c>
    </row>
    <row r="45" spans="1:10">
      <c r="A45" s="71" t="e">
        <f t="shared" si="0"/>
        <v>#N/A</v>
      </c>
      <c r="B45" s="72" t="str">
        <f t="shared" si="2"/>
        <v/>
      </c>
      <c r="C45" s="77" t="str">
        <f t="shared" si="3"/>
        <v/>
      </c>
      <c r="D45" s="78" t="str">
        <f t="shared" si="4"/>
        <v/>
      </c>
      <c r="E45" s="74" t="str">
        <f t="shared" si="5"/>
        <v/>
      </c>
      <c r="F45" s="74" t="str">
        <f t="shared" si="6"/>
        <v/>
      </c>
      <c r="G45" s="78" t="str">
        <f t="shared" si="7"/>
        <v/>
      </c>
      <c r="H45" s="76" t="str">
        <f t="shared" si="1"/>
        <v/>
      </c>
    </row>
    <row r="46" spans="1:10">
      <c r="A46" s="71" t="e">
        <f t="shared" si="0"/>
        <v>#N/A</v>
      </c>
      <c r="B46" s="72" t="str">
        <f t="shared" si="2"/>
        <v/>
      </c>
      <c r="C46" s="77" t="str">
        <f t="shared" si="3"/>
        <v/>
      </c>
      <c r="D46" s="78" t="str">
        <f t="shared" si="4"/>
        <v/>
      </c>
      <c r="E46" s="74" t="str">
        <f t="shared" si="5"/>
        <v/>
      </c>
      <c r="F46" s="74" t="str">
        <f t="shared" si="6"/>
        <v/>
      </c>
      <c r="G46" s="78" t="str">
        <f t="shared" si="7"/>
        <v/>
      </c>
      <c r="H46" s="79"/>
    </row>
    <row r="47" spans="1:10" ht="21">
      <c r="A47" s="71" t="e">
        <f t="shared" si="0"/>
        <v>#N/A</v>
      </c>
      <c r="B47" s="72" t="str">
        <f t="shared" si="2"/>
        <v/>
      </c>
      <c r="C47" s="77">
        <f t="shared" si="3"/>
        <v>0</v>
      </c>
      <c r="D47" s="78" t="str">
        <f t="shared" si="4"/>
        <v/>
      </c>
      <c r="E47" s="74" t="str">
        <f t="shared" si="5"/>
        <v/>
      </c>
      <c r="F47" s="74" t="str">
        <f t="shared" si="6"/>
        <v/>
      </c>
      <c r="G47" s="78" t="str">
        <f t="shared" si="7"/>
        <v/>
      </c>
      <c r="H47" s="80"/>
      <c r="J47" s="9"/>
    </row>
    <row r="48" spans="1:10" ht="21">
      <c r="A48" s="71" t="e">
        <f t="shared" si="0"/>
        <v>#N/A</v>
      </c>
      <c r="B48" s="72" t="str">
        <f t="shared" si="2"/>
        <v/>
      </c>
      <c r="C48" s="77">
        <f t="shared" si="3"/>
        <v>0</v>
      </c>
      <c r="D48" s="78" t="str">
        <f t="shared" si="4"/>
        <v/>
      </c>
      <c r="E48" s="74" t="str">
        <f t="shared" si="5"/>
        <v/>
      </c>
      <c r="F48" s="74" t="str">
        <f t="shared" si="6"/>
        <v/>
      </c>
      <c r="G48" s="78" t="str">
        <f t="shared" si="7"/>
        <v/>
      </c>
      <c r="H48" s="80"/>
    </row>
    <row r="49" spans="1:8">
      <c r="A49" s="71" t="e">
        <f t="shared" si="0"/>
        <v>#N/A</v>
      </c>
      <c r="B49" s="72" t="str">
        <f t="shared" si="2"/>
        <v/>
      </c>
      <c r="C49" s="77">
        <f t="shared" si="3"/>
        <v>0</v>
      </c>
      <c r="D49" s="78" t="str">
        <f t="shared" si="4"/>
        <v/>
      </c>
      <c r="E49" s="74" t="str">
        <f t="shared" si="5"/>
        <v/>
      </c>
      <c r="F49" s="74" t="str">
        <f t="shared" si="6"/>
        <v/>
      </c>
      <c r="G49" s="78" t="str">
        <f t="shared" si="7"/>
        <v/>
      </c>
      <c r="H49" s="79"/>
    </row>
    <row r="50" spans="1:8" ht="15.75" thickBot="1">
      <c r="A50" s="81" t="e">
        <f t="shared" si="0"/>
        <v>#N/A</v>
      </c>
      <c r="B50" s="82" t="str">
        <f t="shared" si="2"/>
        <v/>
      </c>
      <c r="C50" s="83">
        <f t="shared" si="3"/>
        <v>0</v>
      </c>
      <c r="D50" s="84" t="str">
        <f t="shared" si="4"/>
        <v/>
      </c>
      <c r="E50" s="85" t="str">
        <f t="shared" si="5"/>
        <v/>
      </c>
      <c r="F50" s="85" t="str">
        <f t="shared" si="6"/>
        <v/>
      </c>
      <c r="G50" s="78" t="str">
        <f t="shared" si="7"/>
        <v/>
      </c>
      <c r="H50" s="86"/>
    </row>
  </sheetData>
  <protectedRanges>
    <protectedRange sqref="D11" name="Range5"/>
    <protectedRange sqref="G5" name="Range4"/>
    <protectedRange sqref="C3:E3" name="Range2"/>
    <protectedRange sqref="G1:G3" name="Range1"/>
    <protectedRange sqref="D4:D5" name="Range3"/>
  </protectedRanges>
  <mergeCells count="6">
    <mergeCell ref="F7:G7"/>
    <mergeCell ref="B8:C8"/>
    <mergeCell ref="A1:A7"/>
    <mergeCell ref="B1:E2"/>
    <mergeCell ref="C3:E3"/>
    <mergeCell ref="B7:E7"/>
  </mergeCells>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W55"/>
  <sheetViews>
    <sheetView showGridLines="0" showRowColHeaders="0" tabSelected="1" zoomScale="86" zoomScaleNormal="86" workbookViewId="0">
      <pane ySplit="13" topLeftCell="A49" activePane="bottomLeft" state="frozen"/>
      <selection pane="bottomLeft" activeCell="F8" sqref="F8:I8"/>
    </sheetView>
  </sheetViews>
  <sheetFormatPr defaultColWidth="13" defaultRowHeight="21"/>
  <cols>
    <col min="1" max="1" width="20.85546875" style="197" customWidth="1"/>
    <col min="2" max="2" width="7.85546875" style="197" bestFit="1" customWidth="1"/>
    <col min="3" max="3" width="7.5703125" style="197" bestFit="1" customWidth="1"/>
    <col min="4" max="4" width="20.140625" style="197" bestFit="1" customWidth="1"/>
    <col min="5" max="5" width="27.140625" style="197" customWidth="1"/>
    <col min="6" max="6" width="16.85546875" style="197" bestFit="1" customWidth="1"/>
    <col min="7" max="7" width="15.28515625" style="197" bestFit="1" customWidth="1"/>
    <col min="8" max="8" width="14" style="197" bestFit="1" customWidth="1"/>
    <col min="9" max="9" width="15.28515625" style="197" bestFit="1" customWidth="1"/>
    <col min="10" max="10" width="9.7109375" style="197" bestFit="1" customWidth="1"/>
    <col min="11" max="11" width="19.7109375" style="197" bestFit="1" customWidth="1"/>
    <col min="12" max="12" width="13" style="197"/>
    <col min="13" max="13" width="0" style="197" hidden="1" customWidth="1"/>
    <col min="14" max="16384" width="13" style="197"/>
  </cols>
  <sheetData>
    <row r="1" spans="1:23">
      <c r="A1" s="370" t="s">
        <v>32</v>
      </c>
      <c r="B1" s="371"/>
      <c r="C1" s="371"/>
      <c r="D1" s="371"/>
      <c r="E1" s="371"/>
      <c r="F1" s="225" t="s">
        <v>113</v>
      </c>
      <c r="G1" s="236">
        <v>914</v>
      </c>
      <c r="H1" s="226" t="s">
        <v>116</v>
      </c>
      <c r="I1" s="238">
        <v>21</v>
      </c>
      <c r="J1" s="366" t="s">
        <v>120</v>
      </c>
      <c r="K1" s="367"/>
      <c r="L1" s="367"/>
      <c r="M1" s="245">
        <v>0.04</v>
      </c>
      <c r="N1" s="196"/>
      <c r="O1" s="196"/>
      <c r="P1" s="196"/>
      <c r="Q1" s="196"/>
      <c r="R1" s="196"/>
      <c r="S1" s="196"/>
      <c r="T1" s="196"/>
      <c r="U1" s="196"/>
      <c r="V1" s="196"/>
      <c r="W1" s="196"/>
    </row>
    <row r="2" spans="1:23" ht="21" customHeight="1">
      <c r="A2" s="372"/>
      <c r="B2" s="373"/>
      <c r="C2" s="373"/>
      <c r="D2" s="373"/>
      <c r="E2" s="373"/>
      <c r="F2" s="227" t="s">
        <v>114</v>
      </c>
      <c r="G2" s="237" t="s">
        <v>123</v>
      </c>
      <c r="H2" s="228" t="s">
        <v>117</v>
      </c>
      <c r="I2" s="239">
        <v>19</v>
      </c>
      <c r="J2" s="393" t="s">
        <v>101</v>
      </c>
      <c r="K2" s="394"/>
      <c r="L2" s="394"/>
      <c r="M2" s="245">
        <v>4.2500000000000003E-2</v>
      </c>
      <c r="N2" s="196"/>
      <c r="O2" s="196"/>
      <c r="P2" s="196"/>
      <c r="Q2" s="196"/>
      <c r="R2" s="196"/>
      <c r="S2" s="196"/>
      <c r="T2" s="196"/>
      <c r="U2" s="196"/>
      <c r="V2" s="196"/>
      <c r="W2" s="196"/>
    </row>
    <row r="3" spans="1:23" ht="21.75" thickBot="1">
      <c r="A3" s="374" t="s">
        <v>103</v>
      </c>
      <c r="B3" s="375"/>
      <c r="C3" s="376" t="s">
        <v>124</v>
      </c>
      <c r="D3" s="377"/>
      <c r="E3" s="378"/>
      <c r="F3" s="253" t="s">
        <v>115</v>
      </c>
      <c r="G3" s="254">
        <v>0.04</v>
      </c>
      <c r="H3" s="242" t="s">
        <v>118</v>
      </c>
      <c r="I3" s="243">
        <v>4</v>
      </c>
      <c r="J3" s="395" t="s">
        <v>121</v>
      </c>
      <c r="K3" s="396"/>
      <c r="L3" s="396"/>
      <c r="M3" s="245">
        <v>4.4999999999999998E-2</v>
      </c>
      <c r="N3" s="196"/>
      <c r="O3" s="196"/>
      <c r="P3" s="196"/>
      <c r="Q3" s="196"/>
      <c r="R3" s="196"/>
      <c r="S3" s="196"/>
      <c r="T3" s="196"/>
      <c r="U3" s="196"/>
      <c r="V3" s="196"/>
      <c r="W3" s="196"/>
    </row>
    <row r="4" spans="1:23" ht="21.75" thickBot="1">
      <c r="A4" s="379"/>
      <c r="B4" s="380"/>
      <c r="C4" s="380"/>
      <c r="D4" s="380"/>
      <c r="E4" s="380"/>
      <c r="F4" s="380"/>
      <c r="G4" s="380"/>
      <c r="H4" s="380"/>
      <c r="I4" s="381"/>
      <c r="J4" s="397"/>
      <c r="K4" s="398"/>
      <c r="L4" s="398"/>
      <c r="M4" s="245">
        <v>4.7500000000000001E-2</v>
      </c>
      <c r="N4" s="196"/>
      <c r="O4" s="196"/>
      <c r="P4" s="196"/>
      <c r="Q4" s="196"/>
      <c r="R4" s="196"/>
      <c r="S4" s="196"/>
      <c r="T4" s="196"/>
      <c r="U4" s="196"/>
      <c r="V4" s="196"/>
      <c r="W4" s="196"/>
    </row>
    <row r="5" spans="1:23" ht="21.75" thickBot="1">
      <c r="A5" s="382" t="s">
        <v>86</v>
      </c>
      <c r="B5" s="383"/>
      <c r="C5" s="383"/>
      <c r="D5" s="384"/>
      <c r="E5" s="399"/>
      <c r="F5" s="385" t="s">
        <v>89</v>
      </c>
      <c r="G5" s="385"/>
      <c r="H5" s="385"/>
      <c r="I5" s="386"/>
      <c r="J5" s="397"/>
      <c r="K5" s="398"/>
      <c r="L5" s="398"/>
      <c r="M5" s="245">
        <v>0.05</v>
      </c>
      <c r="N5" s="196"/>
      <c r="O5" s="196"/>
      <c r="P5" s="196"/>
      <c r="Q5" s="196"/>
      <c r="R5" s="196"/>
      <c r="S5" s="196"/>
      <c r="T5" s="196"/>
      <c r="U5" s="196"/>
      <c r="V5" s="196"/>
      <c r="W5" s="196"/>
    </row>
    <row r="6" spans="1:23">
      <c r="A6" s="387" t="s">
        <v>104</v>
      </c>
      <c r="B6" s="388"/>
      <c r="C6" s="388"/>
      <c r="D6" s="246">
        <v>102356</v>
      </c>
      <c r="E6" s="400"/>
      <c r="F6" s="389" t="s">
        <v>90</v>
      </c>
      <c r="G6" s="229" t="s">
        <v>110</v>
      </c>
      <c r="H6" s="251">
        <f>D6</f>
        <v>102356</v>
      </c>
      <c r="I6" s="391">
        <f>H6+H7</f>
        <v>462356</v>
      </c>
      <c r="J6" s="196"/>
      <c r="K6" s="196"/>
      <c r="L6" s="196"/>
      <c r="M6" s="245">
        <v>5.2499999999999998E-2</v>
      </c>
      <c r="N6" s="196"/>
      <c r="O6" s="196"/>
      <c r="P6" s="196"/>
      <c r="Q6" s="196"/>
      <c r="R6" s="196"/>
      <c r="S6" s="196"/>
      <c r="T6" s="196"/>
      <c r="U6" s="196"/>
      <c r="V6" s="196"/>
      <c r="W6" s="196"/>
    </row>
    <row r="7" spans="1:23">
      <c r="A7" s="387" t="s">
        <v>105</v>
      </c>
      <c r="B7" s="388"/>
      <c r="C7" s="388"/>
      <c r="D7" s="247">
        <v>102356</v>
      </c>
      <c r="E7" s="400"/>
      <c r="F7" s="390"/>
      <c r="G7" s="230" t="s">
        <v>111</v>
      </c>
      <c r="H7" s="241">
        <v>360000</v>
      </c>
      <c r="I7" s="392"/>
      <c r="J7" s="196"/>
      <c r="K7" s="198"/>
      <c r="L7" s="196"/>
      <c r="M7" s="245">
        <v>5.5E-2</v>
      </c>
      <c r="N7" s="196"/>
      <c r="O7" s="196"/>
      <c r="P7" s="196"/>
      <c r="Q7" s="196"/>
      <c r="R7" s="196"/>
      <c r="S7" s="196"/>
      <c r="T7" s="196"/>
      <c r="U7" s="196"/>
      <c r="V7" s="196"/>
      <c r="W7" s="196"/>
    </row>
    <row r="8" spans="1:23" ht="21.75" thickBot="1">
      <c r="A8" s="402" t="s">
        <v>106</v>
      </c>
      <c r="B8" s="403"/>
      <c r="C8" s="403"/>
      <c r="D8" s="248">
        <f>SUM(H16:H50)+D6</f>
        <v>2047120</v>
      </c>
      <c r="E8" s="400"/>
      <c r="F8" s="404" t="s">
        <v>119</v>
      </c>
      <c r="G8" s="405"/>
      <c r="H8" s="406"/>
      <c r="I8" s="407"/>
      <c r="J8" s="199"/>
      <c r="K8" s="200"/>
      <c r="L8" s="196"/>
      <c r="M8" s="245">
        <v>5.7500000000000002E-2</v>
      </c>
      <c r="N8" s="196"/>
      <c r="O8" s="196"/>
      <c r="P8" s="196"/>
      <c r="Q8" s="196"/>
      <c r="R8" s="196"/>
      <c r="S8" s="196"/>
      <c r="T8" s="196"/>
      <c r="U8" s="196"/>
      <c r="V8" s="196"/>
      <c r="W8" s="196"/>
    </row>
    <row r="9" spans="1:23" ht="21.75" thickBot="1">
      <c r="A9" s="408" t="s">
        <v>98</v>
      </c>
      <c r="B9" s="409"/>
      <c r="C9" s="409"/>
      <c r="D9" s="409"/>
      <c r="E9" s="400"/>
      <c r="F9" s="368" t="str">
        <f>CONCATENATE("For ", I3-1, " years :")</f>
        <v>For 3 years :</v>
      </c>
      <c r="G9" s="369"/>
      <c r="H9" s="231">
        <f>H7</f>
        <v>360000</v>
      </c>
      <c r="I9" s="232">
        <f>H9*(I3-1)</f>
        <v>1080000</v>
      </c>
      <c r="L9" s="196"/>
      <c r="M9" s="245">
        <v>0.06</v>
      </c>
      <c r="N9" s="196"/>
      <c r="O9" s="196"/>
      <c r="P9" s="196"/>
      <c r="Q9" s="196"/>
      <c r="R9" s="196"/>
      <c r="S9" s="196"/>
      <c r="T9" s="196"/>
      <c r="U9" s="196"/>
      <c r="V9" s="196"/>
      <c r="W9" s="196"/>
    </row>
    <row r="10" spans="1:23" ht="21.75" thickTop="1">
      <c r="A10" s="417" t="s">
        <v>107</v>
      </c>
      <c r="B10" s="418"/>
      <c r="C10" s="418"/>
      <c r="D10" s="252">
        <f>I10</f>
        <v>1542356</v>
      </c>
      <c r="E10" s="400"/>
      <c r="F10" s="419" t="s">
        <v>112</v>
      </c>
      <c r="G10" s="420"/>
      <c r="H10" s="420"/>
      <c r="I10" s="224">
        <f>I6+I9</f>
        <v>1542356</v>
      </c>
      <c r="J10" s="201"/>
      <c r="K10" s="196"/>
      <c r="L10" s="196"/>
      <c r="M10" s="245">
        <v>6.25E-2</v>
      </c>
      <c r="N10" s="196"/>
      <c r="O10" s="196"/>
      <c r="P10" s="202"/>
      <c r="Q10" s="196"/>
      <c r="R10" s="196"/>
      <c r="S10" s="196"/>
      <c r="T10" s="196"/>
      <c r="U10" s="196"/>
      <c r="V10" s="196"/>
      <c r="W10" s="196"/>
    </row>
    <row r="11" spans="1:23" ht="21.75" thickBot="1">
      <c r="A11" s="421" t="s">
        <v>108</v>
      </c>
      <c r="B11" s="422"/>
      <c r="C11" s="422"/>
      <c r="D11" s="249">
        <f>D8-D10</f>
        <v>504764</v>
      </c>
      <c r="E11" s="401"/>
      <c r="F11" s="423" t="str">
        <f>CONCATENATE("Maturity After ", I1, " years from LIC :")</f>
        <v>Maturity After 21 years from LIC :</v>
      </c>
      <c r="G11" s="424"/>
      <c r="H11" s="424"/>
      <c r="I11" s="240"/>
      <c r="J11" s="201"/>
      <c r="K11" s="203"/>
      <c r="L11" s="203"/>
      <c r="M11" s="245">
        <v>6.5000000000000002E-2</v>
      </c>
      <c r="N11" s="203"/>
      <c r="O11" s="204"/>
      <c r="P11" s="204"/>
      <c r="Q11" s="196"/>
      <c r="R11" s="196"/>
      <c r="S11" s="196"/>
      <c r="T11" s="196"/>
      <c r="U11" s="196"/>
      <c r="V11" s="196"/>
      <c r="W11" s="196"/>
    </row>
    <row r="12" spans="1:23" ht="21.75" thickBot="1">
      <c r="A12" s="425" t="s">
        <v>109</v>
      </c>
      <c r="B12" s="426"/>
      <c r="C12" s="426"/>
      <c r="D12" s="250">
        <f ca="1">OFFSET(I14,I2+1,0,1,1)</f>
        <v>30960.719305835053</v>
      </c>
      <c r="E12" s="427" t="str">
        <f>CONCATENATE(INT(J13)," Times return in ",I1," years with ",G2," of Insurance cover")</f>
        <v>0 Times return in 21 years with Endowment of Insurance cover</v>
      </c>
      <c r="F12" s="428"/>
      <c r="G12" s="428"/>
      <c r="H12" s="428"/>
      <c r="I12" s="429"/>
      <c r="J12" s="201"/>
      <c r="K12" s="203"/>
      <c r="L12" s="203"/>
      <c r="M12" s="245">
        <v>6.7500000000000004E-2</v>
      </c>
      <c r="N12" s="203"/>
      <c r="O12" s="204"/>
      <c r="P12" s="204"/>
      <c r="Q12" s="196"/>
      <c r="R12" s="196"/>
      <c r="S12" s="196"/>
      <c r="T12" s="196"/>
      <c r="U12" s="196"/>
      <c r="V12" s="196"/>
      <c r="W12" s="196"/>
    </row>
    <row r="13" spans="1:23" ht="21.75" thickBot="1">
      <c r="A13" s="410"/>
      <c r="B13" s="411"/>
      <c r="C13" s="412" t="s">
        <v>31</v>
      </c>
      <c r="D13" s="413"/>
      <c r="E13" s="413"/>
      <c r="F13" s="414"/>
      <c r="G13" s="195">
        <f>(D11*100)/D8/100</f>
        <v>0.24657274610184066</v>
      </c>
      <c r="H13" s="415"/>
      <c r="I13" s="416"/>
      <c r="J13" s="201">
        <f>I11/I10</f>
        <v>0</v>
      </c>
      <c r="K13" s="196" t="s">
        <v>70</v>
      </c>
      <c r="L13" s="196"/>
      <c r="M13" s="245">
        <v>7.0000000000000007E-2</v>
      </c>
      <c r="N13" s="203"/>
      <c r="O13" s="204"/>
      <c r="P13" s="204"/>
      <c r="Q13" s="196"/>
      <c r="R13" s="196"/>
      <c r="S13" s="196"/>
      <c r="T13" s="196"/>
      <c r="U13" s="196"/>
      <c r="V13" s="196"/>
      <c r="W13" s="196"/>
    </row>
    <row r="14" spans="1:23" ht="140.25" hidden="1">
      <c r="A14" s="233" t="s">
        <v>99</v>
      </c>
      <c r="B14" s="205" t="s">
        <v>81</v>
      </c>
      <c r="C14" s="205" t="s">
        <v>82</v>
      </c>
      <c r="D14" s="205" t="s">
        <v>83</v>
      </c>
      <c r="E14" s="205" t="s">
        <v>80</v>
      </c>
      <c r="F14" s="205" t="s">
        <v>84</v>
      </c>
      <c r="G14" s="205" t="s">
        <v>85</v>
      </c>
      <c r="H14" s="205" t="s">
        <v>86</v>
      </c>
      <c r="I14" s="206" t="s">
        <v>87</v>
      </c>
      <c r="J14" s="196"/>
      <c r="K14" s="196"/>
      <c r="L14" s="196"/>
      <c r="M14" s="245">
        <v>7.2499999999999995E-2</v>
      </c>
      <c r="N14" s="196"/>
      <c r="O14" s="196"/>
      <c r="P14" s="196"/>
      <c r="Q14" s="196"/>
      <c r="R14" s="196"/>
      <c r="S14" s="196"/>
      <c r="T14" s="196"/>
      <c r="U14" s="196"/>
      <c r="V14" s="196"/>
      <c r="W14" s="196"/>
    </row>
    <row r="15" spans="1:23" hidden="1">
      <c r="A15" s="234"/>
      <c r="B15" s="207"/>
      <c r="C15" s="207"/>
      <c r="D15" s="208"/>
      <c r="E15" s="207"/>
      <c r="F15" s="207"/>
      <c r="G15" s="207"/>
      <c r="H15" s="207"/>
      <c r="I15" s="209"/>
      <c r="J15" s="196"/>
      <c r="K15" s="196"/>
      <c r="L15" s="196"/>
      <c r="M15" s="245">
        <v>7.4999999999999997E-2</v>
      </c>
      <c r="N15" s="196"/>
      <c r="O15" s="196"/>
      <c r="P15" s="196"/>
      <c r="Q15" s="196"/>
      <c r="R15" s="196"/>
      <c r="S15" s="196"/>
      <c r="T15" s="196"/>
      <c r="U15" s="196"/>
      <c r="V15" s="196"/>
      <c r="W15" s="196"/>
    </row>
    <row r="16" spans="1:23" hidden="1">
      <c r="A16" s="234"/>
      <c r="B16" s="210">
        <f t="shared" ref="B16:B50" si="0">IF(B15&gt;=$I$2,NA(),B15+1)</f>
        <v>1</v>
      </c>
      <c r="C16" s="211">
        <v>2018</v>
      </c>
      <c r="D16" s="212">
        <v>0</v>
      </c>
      <c r="E16" s="213">
        <f>H7</f>
        <v>360000</v>
      </c>
      <c r="F16" s="212">
        <f>IF(ISERROR(B16),"",E16*$G$3)</f>
        <v>14400</v>
      </c>
      <c r="G16" s="212">
        <f>IF(ISERROR(B16),"",E16+F16)</f>
        <v>374400</v>
      </c>
      <c r="H16" s="212">
        <f>D7</f>
        <v>102356</v>
      </c>
      <c r="I16" s="214">
        <f>IF(ISERROR(B16),"",G16-H16)</f>
        <v>272044</v>
      </c>
      <c r="J16" s="196"/>
      <c r="K16" s="196"/>
      <c r="L16" s="196"/>
      <c r="M16" s="245">
        <v>7.7499999999999999E-2</v>
      </c>
      <c r="N16" s="196"/>
      <c r="O16" s="196"/>
      <c r="P16" s="196"/>
      <c r="Q16" s="196"/>
      <c r="R16" s="196"/>
      <c r="S16" s="196"/>
      <c r="T16" s="196"/>
      <c r="U16" s="196"/>
      <c r="V16" s="196"/>
      <c r="W16" s="196"/>
    </row>
    <row r="17" spans="1:23" hidden="1">
      <c r="A17" s="234"/>
      <c r="B17" s="210">
        <f t="shared" si="0"/>
        <v>2</v>
      </c>
      <c r="C17" s="215">
        <f t="shared" ref="C17:C50" si="1">IF(ISERROR(B17),"",$C16+1)</f>
        <v>2019</v>
      </c>
      <c r="D17" s="216">
        <f>IF(ISERROR(B17),"",I16)</f>
        <v>272044</v>
      </c>
      <c r="E17" s="217">
        <f t="shared" ref="E17:E40" si="2">IF(ISERROR(B15),"",IF(B15&lt;$I$3-1,E16,0))</f>
        <v>360000</v>
      </c>
      <c r="F17" s="212">
        <f t="shared" ref="F17:F40" si="3">IF(ISERROR(B17),"",(D17+E17)*$G$3)</f>
        <v>25281.760000000002</v>
      </c>
      <c r="G17" s="212">
        <f>IF(ISERROR(B17),"",D17+E17+F17)</f>
        <v>657325.76</v>
      </c>
      <c r="H17" s="217">
        <f>IF(ISERROR(B15),"",IF(B15&lt;$I$2-1,$D$7,""))</f>
        <v>102356</v>
      </c>
      <c r="I17" s="214">
        <f t="shared" ref="I17:I40" si="4">IF(ISERROR(B17),"",G17-H17)</f>
        <v>554969.76</v>
      </c>
      <c r="J17" s="196"/>
      <c r="K17" s="196"/>
      <c r="L17" s="196"/>
      <c r="M17" s="245">
        <v>0.08</v>
      </c>
      <c r="N17" s="196"/>
      <c r="O17" s="196"/>
      <c r="P17" s="196"/>
      <c r="Q17" s="196"/>
      <c r="R17" s="196"/>
      <c r="S17" s="196"/>
      <c r="T17" s="196"/>
      <c r="U17" s="196"/>
      <c r="V17" s="196"/>
      <c r="W17" s="196"/>
    </row>
    <row r="18" spans="1:23" hidden="1">
      <c r="A18" s="234"/>
      <c r="B18" s="210">
        <f t="shared" si="0"/>
        <v>3</v>
      </c>
      <c r="C18" s="215">
        <f t="shared" si="1"/>
        <v>2020</v>
      </c>
      <c r="D18" s="216">
        <f t="shared" ref="D18:D50" si="5">IF(ISERROR(B18),"",I17)</f>
        <v>554969.76</v>
      </c>
      <c r="E18" s="217">
        <f t="shared" si="2"/>
        <v>360000</v>
      </c>
      <c r="F18" s="212">
        <f t="shared" si="3"/>
        <v>36598.790399999998</v>
      </c>
      <c r="G18" s="212">
        <f t="shared" ref="G18:G40" si="6">IF(ISERROR(B18),"",D18+E18+F18)</f>
        <v>951568.55040000007</v>
      </c>
      <c r="H18" s="217">
        <f t="shared" ref="H18:H40" si="7">IF(ISERROR(B16),"",IF(B16&lt;$I$2-1,$D$7,""))</f>
        <v>102356</v>
      </c>
      <c r="I18" s="214">
        <f t="shared" si="4"/>
        <v>849212.55040000007</v>
      </c>
      <c r="J18" s="196"/>
      <c r="K18" s="196"/>
      <c r="L18" s="196"/>
      <c r="M18" s="245">
        <v>8.2500000000000004E-2</v>
      </c>
      <c r="N18" s="196"/>
      <c r="O18" s="196"/>
      <c r="P18" s="196"/>
      <c r="Q18" s="196"/>
      <c r="R18" s="196"/>
      <c r="S18" s="196"/>
      <c r="T18" s="196"/>
      <c r="U18" s="196"/>
      <c r="V18" s="196"/>
      <c r="W18" s="196"/>
    </row>
    <row r="19" spans="1:23" hidden="1">
      <c r="A19" s="234"/>
      <c r="B19" s="210">
        <f t="shared" si="0"/>
        <v>4</v>
      </c>
      <c r="C19" s="215">
        <f t="shared" si="1"/>
        <v>2021</v>
      </c>
      <c r="D19" s="216">
        <f t="shared" si="5"/>
        <v>849212.55040000007</v>
      </c>
      <c r="E19" s="217">
        <f t="shared" si="2"/>
        <v>360000</v>
      </c>
      <c r="F19" s="212">
        <f t="shared" si="3"/>
        <v>48368.502016000006</v>
      </c>
      <c r="G19" s="212">
        <f t="shared" si="6"/>
        <v>1257581.052416</v>
      </c>
      <c r="H19" s="217">
        <f t="shared" si="7"/>
        <v>102356</v>
      </c>
      <c r="I19" s="214">
        <f t="shared" si="4"/>
        <v>1155225.052416</v>
      </c>
      <c r="J19" s="196"/>
      <c r="K19" s="196"/>
      <c r="L19" s="196"/>
      <c r="M19" s="245">
        <v>8.5000000000000006E-2</v>
      </c>
      <c r="N19" s="196"/>
      <c r="O19" s="196"/>
      <c r="P19" s="196"/>
      <c r="Q19" s="196"/>
      <c r="R19" s="196"/>
      <c r="S19" s="196"/>
      <c r="T19" s="196"/>
      <c r="U19" s="196"/>
      <c r="V19" s="196"/>
      <c r="W19" s="196"/>
    </row>
    <row r="20" spans="1:23" hidden="1">
      <c r="A20" s="234"/>
      <c r="B20" s="210">
        <f t="shared" si="0"/>
        <v>5</v>
      </c>
      <c r="C20" s="215">
        <f t="shared" si="1"/>
        <v>2022</v>
      </c>
      <c r="D20" s="216">
        <f t="shared" si="5"/>
        <v>1155225.052416</v>
      </c>
      <c r="E20" s="217">
        <f t="shared" si="2"/>
        <v>0</v>
      </c>
      <c r="F20" s="212">
        <f t="shared" si="3"/>
        <v>46209.002096640004</v>
      </c>
      <c r="G20" s="212">
        <f t="shared" si="6"/>
        <v>1201434.05451264</v>
      </c>
      <c r="H20" s="217">
        <f t="shared" si="7"/>
        <v>102356</v>
      </c>
      <c r="I20" s="214">
        <f t="shared" si="4"/>
        <v>1099078.05451264</v>
      </c>
      <c r="J20" s="196"/>
      <c r="K20" s="196"/>
      <c r="L20" s="196"/>
      <c r="M20" s="245">
        <v>8.7499999999999994E-2</v>
      </c>
      <c r="N20" s="196"/>
      <c r="O20" s="196"/>
      <c r="P20" s="196"/>
      <c r="Q20" s="196"/>
      <c r="R20" s="196"/>
      <c r="S20" s="196"/>
      <c r="T20" s="196"/>
      <c r="U20" s="196"/>
      <c r="V20" s="196"/>
      <c r="W20" s="196"/>
    </row>
    <row r="21" spans="1:23" hidden="1">
      <c r="A21" s="234"/>
      <c r="B21" s="210">
        <f t="shared" si="0"/>
        <v>6</v>
      </c>
      <c r="C21" s="215">
        <f t="shared" si="1"/>
        <v>2023</v>
      </c>
      <c r="D21" s="216">
        <f t="shared" si="5"/>
        <v>1099078.05451264</v>
      </c>
      <c r="E21" s="217">
        <f t="shared" si="2"/>
        <v>0</v>
      </c>
      <c r="F21" s="212">
        <f t="shared" si="3"/>
        <v>43963.122180505597</v>
      </c>
      <c r="G21" s="212">
        <f t="shared" si="6"/>
        <v>1143041.1766931457</v>
      </c>
      <c r="H21" s="217">
        <f t="shared" si="7"/>
        <v>102356</v>
      </c>
      <c r="I21" s="214">
        <f t="shared" si="4"/>
        <v>1040685.1766931457</v>
      </c>
      <c r="J21" s="196"/>
      <c r="K21" s="196"/>
      <c r="L21" s="196"/>
      <c r="M21" s="245">
        <v>0.09</v>
      </c>
      <c r="N21" s="196"/>
      <c r="O21" s="196"/>
      <c r="P21" s="196"/>
      <c r="Q21" s="196"/>
      <c r="R21" s="196"/>
      <c r="S21" s="196"/>
      <c r="T21" s="196"/>
      <c r="U21" s="196"/>
      <c r="V21" s="196"/>
      <c r="W21" s="196"/>
    </row>
    <row r="22" spans="1:23" hidden="1">
      <c r="A22" s="234"/>
      <c r="B22" s="210">
        <f t="shared" si="0"/>
        <v>7</v>
      </c>
      <c r="C22" s="215">
        <f t="shared" si="1"/>
        <v>2024</v>
      </c>
      <c r="D22" s="216">
        <f t="shared" si="5"/>
        <v>1040685.1766931457</v>
      </c>
      <c r="E22" s="217">
        <f t="shared" si="2"/>
        <v>0</v>
      </c>
      <c r="F22" s="212">
        <f t="shared" si="3"/>
        <v>41627.407067725828</v>
      </c>
      <c r="G22" s="212">
        <f t="shared" si="6"/>
        <v>1082312.5837608716</v>
      </c>
      <c r="H22" s="217">
        <f t="shared" si="7"/>
        <v>102356</v>
      </c>
      <c r="I22" s="214">
        <f t="shared" si="4"/>
        <v>979956.58376087155</v>
      </c>
      <c r="J22" s="196"/>
      <c r="K22" s="196"/>
      <c r="L22" s="196"/>
      <c r="M22" s="245">
        <v>9.2499999999999999E-2</v>
      </c>
      <c r="N22" s="196"/>
      <c r="O22" s="196"/>
      <c r="P22" s="196"/>
      <c r="Q22" s="196"/>
      <c r="R22" s="196"/>
      <c r="S22" s="196"/>
      <c r="T22" s="196"/>
      <c r="U22" s="196"/>
      <c r="V22" s="196"/>
      <c r="W22" s="196"/>
    </row>
    <row r="23" spans="1:23" hidden="1">
      <c r="A23" s="234"/>
      <c r="B23" s="210">
        <f t="shared" si="0"/>
        <v>8</v>
      </c>
      <c r="C23" s="215">
        <f t="shared" si="1"/>
        <v>2025</v>
      </c>
      <c r="D23" s="216">
        <f t="shared" si="5"/>
        <v>979956.58376087155</v>
      </c>
      <c r="E23" s="217">
        <f t="shared" si="2"/>
        <v>0</v>
      </c>
      <c r="F23" s="212">
        <f t="shared" si="3"/>
        <v>39198.263350434863</v>
      </c>
      <c r="G23" s="212">
        <f t="shared" si="6"/>
        <v>1019154.8471113064</v>
      </c>
      <c r="H23" s="217">
        <f t="shared" si="7"/>
        <v>102356</v>
      </c>
      <c r="I23" s="214">
        <f t="shared" si="4"/>
        <v>916798.84711130639</v>
      </c>
      <c r="J23" s="196"/>
      <c r="K23" s="196"/>
      <c r="L23" s="196"/>
      <c r="M23" s="245">
        <v>9.5000000000000001E-2</v>
      </c>
      <c r="N23" s="196"/>
      <c r="O23" s="196"/>
      <c r="P23" s="196"/>
      <c r="Q23" s="196"/>
      <c r="R23" s="196"/>
      <c r="S23" s="196"/>
      <c r="T23" s="196"/>
      <c r="U23" s="196"/>
      <c r="V23" s="196"/>
      <c r="W23" s="196"/>
    </row>
    <row r="24" spans="1:23" hidden="1">
      <c r="A24" s="234"/>
      <c r="B24" s="210">
        <f t="shared" si="0"/>
        <v>9</v>
      </c>
      <c r="C24" s="215">
        <f t="shared" si="1"/>
        <v>2026</v>
      </c>
      <c r="D24" s="216">
        <f t="shared" si="5"/>
        <v>916798.84711130639</v>
      </c>
      <c r="E24" s="217">
        <f t="shared" si="2"/>
        <v>0</v>
      </c>
      <c r="F24" s="212">
        <f t="shared" si="3"/>
        <v>36671.953884452254</v>
      </c>
      <c r="G24" s="212">
        <f t="shared" si="6"/>
        <v>953470.80099575862</v>
      </c>
      <c r="H24" s="217">
        <f t="shared" si="7"/>
        <v>102356</v>
      </c>
      <c r="I24" s="214">
        <f t="shared" si="4"/>
        <v>851114.80099575862</v>
      </c>
      <c r="J24" s="196"/>
      <c r="K24" s="196"/>
      <c r="L24" s="196"/>
      <c r="M24" s="245">
        <v>9.75000000000001E-2</v>
      </c>
      <c r="N24" s="196"/>
      <c r="O24" s="196"/>
      <c r="P24" s="196"/>
      <c r="Q24" s="196"/>
      <c r="R24" s="196"/>
      <c r="S24" s="196"/>
      <c r="T24" s="196"/>
      <c r="U24" s="196"/>
      <c r="V24" s="196"/>
      <c r="W24" s="196"/>
    </row>
    <row r="25" spans="1:23" hidden="1">
      <c r="A25" s="234"/>
      <c r="B25" s="210">
        <f t="shared" si="0"/>
        <v>10</v>
      </c>
      <c r="C25" s="215">
        <f t="shared" si="1"/>
        <v>2027</v>
      </c>
      <c r="D25" s="216">
        <f t="shared" si="5"/>
        <v>851114.80099575862</v>
      </c>
      <c r="E25" s="217">
        <f t="shared" si="2"/>
        <v>0</v>
      </c>
      <c r="F25" s="212">
        <f t="shared" si="3"/>
        <v>34044.592039830342</v>
      </c>
      <c r="G25" s="212">
        <f t="shared" si="6"/>
        <v>885159.39303558902</v>
      </c>
      <c r="H25" s="217">
        <f t="shared" si="7"/>
        <v>102356</v>
      </c>
      <c r="I25" s="214">
        <f t="shared" si="4"/>
        <v>782803.39303558902</v>
      </c>
      <c r="J25" s="196"/>
      <c r="K25" s="196"/>
      <c r="L25" s="196"/>
      <c r="M25" s="245">
        <v>0.1</v>
      </c>
      <c r="N25" s="196"/>
      <c r="O25" s="196"/>
      <c r="P25" s="196"/>
      <c r="Q25" s="196"/>
      <c r="R25" s="196"/>
      <c r="S25" s="196"/>
      <c r="T25" s="196"/>
      <c r="U25" s="196"/>
      <c r="V25" s="196"/>
      <c r="W25" s="196"/>
    </row>
    <row r="26" spans="1:23" hidden="1">
      <c r="A26" s="234"/>
      <c r="B26" s="210">
        <f t="shared" si="0"/>
        <v>11</v>
      </c>
      <c r="C26" s="215">
        <f t="shared" si="1"/>
        <v>2028</v>
      </c>
      <c r="D26" s="216">
        <f t="shared" si="5"/>
        <v>782803.39303558902</v>
      </c>
      <c r="E26" s="217">
        <f t="shared" si="2"/>
        <v>0</v>
      </c>
      <c r="F26" s="212">
        <f t="shared" si="3"/>
        <v>31312.135721423561</v>
      </c>
      <c r="G26" s="212">
        <f t="shared" si="6"/>
        <v>814115.52875701257</v>
      </c>
      <c r="H26" s="217">
        <f t="shared" si="7"/>
        <v>102356</v>
      </c>
      <c r="I26" s="214">
        <f t="shared" si="4"/>
        <v>711759.52875701257</v>
      </c>
      <c r="J26" s="196"/>
      <c r="K26" s="196"/>
      <c r="L26" s="196"/>
      <c r="M26" s="245">
        <v>0.10249999999999999</v>
      </c>
      <c r="N26" s="196"/>
      <c r="O26" s="196"/>
      <c r="P26" s="196"/>
      <c r="Q26" s="196"/>
      <c r="R26" s="196"/>
      <c r="S26" s="196"/>
      <c r="T26" s="196"/>
      <c r="U26" s="196"/>
      <c r="V26" s="196"/>
      <c r="W26" s="196"/>
    </row>
    <row r="27" spans="1:23" hidden="1">
      <c r="A27" s="234"/>
      <c r="B27" s="210">
        <f t="shared" si="0"/>
        <v>12</v>
      </c>
      <c r="C27" s="215">
        <f t="shared" si="1"/>
        <v>2029</v>
      </c>
      <c r="D27" s="216">
        <f t="shared" si="5"/>
        <v>711759.52875701257</v>
      </c>
      <c r="E27" s="217">
        <f t="shared" si="2"/>
        <v>0</v>
      </c>
      <c r="F27" s="212">
        <f t="shared" si="3"/>
        <v>28470.381150280504</v>
      </c>
      <c r="G27" s="212">
        <f t="shared" si="6"/>
        <v>740229.90990729304</v>
      </c>
      <c r="H27" s="217">
        <f t="shared" si="7"/>
        <v>102356</v>
      </c>
      <c r="I27" s="214">
        <f t="shared" si="4"/>
        <v>637873.90990729304</v>
      </c>
      <c r="J27" s="196"/>
      <c r="K27" s="196"/>
      <c r="L27" s="196"/>
      <c r="M27" s="245">
        <v>0.105</v>
      </c>
      <c r="N27" s="196"/>
      <c r="O27" s="196"/>
      <c r="P27" s="196"/>
      <c r="Q27" s="196"/>
      <c r="R27" s="196"/>
      <c r="S27" s="196"/>
      <c r="T27" s="196"/>
      <c r="U27" s="196"/>
      <c r="V27" s="196"/>
      <c r="W27" s="196"/>
    </row>
    <row r="28" spans="1:23" hidden="1">
      <c r="A28" s="234"/>
      <c r="B28" s="210">
        <f t="shared" si="0"/>
        <v>13</v>
      </c>
      <c r="C28" s="215">
        <f t="shared" si="1"/>
        <v>2030</v>
      </c>
      <c r="D28" s="216">
        <f t="shared" si="5"/>
        <v>637873.90990729304</v>
      </c>
      <c r="E28" s="217">
        <f t="shared" si="2"/>
        <v>0</v>
      </c>
      <c r="F28" s="212">
        <f t="shared" si="3"/>
        <v>25514.956396291724</v>
      </c>
      <c r="G28" s="212">
        <f t="shared" si="6"/>
        <v>663388.86630358477</v>
      </c>
      <c r="H28" s="217">
        <f t="shared" si="7"/>
        <v>102356</v>
      </c>
      <c r="I28" s="214">
        <f t="shared" si="4"/>
        <v>561032.86630358477</v>
      </c>
      <c r="J28" s="196"/>
      <c r="K28" s="196"/>
      <c r="L28" s="196"/>
      <c r="M28" s="245">
        <v>0.1075</v>
      </c>
      <c r="N28" s="196"/>
      <c r="O28" s="196"/>
      <c r="P28" s="196"/>
      <c r="Q28" s="196"/>
      <c r="R28" s="196"/>
      <c r="S28" s="196"/>
      <c r="T28" s="196"/>
      <c r="U28" s="196"/>
      <c r="V28" s="196"/>
      <c r="W28" s="196"/>
    </row>
    <row r="29" spans="1:23" hidden="1">
      <c r="A29" s="234"/>
      <c r="B29" s="210">
        <f t="shared" si="0"/>
        <v>14</v>
      </c>
      <c r="C29" s="215">
        <f t="shared" si="1"/>
        <v>2031</v>
      </c>
      <c r="D29" s="216">
        <f t="shared" si="5"/>
        <v>561032.86630358477</v>
      </c>
      <c r="E29" s="217">
        <f t="shared" si="2"/>
        <v>0</v>
      </c>
      <c r="F29" s="212">
        <f t="shared" si="3"/>
        <v>22441.314652143392</v>
      </c>
      <c r="G29" s="212">
        <f t="shared" si="6"/>
        <v>583474.18095572817</v>
      </c>
      <c r="H29" s="217">
        <f t="shared" si="7"/>
        <v>102356</v>
      </c>
      <c r="I29" s="214">
        <f t="shared" si="4"/>
        <v>481118.18095572817</v>
      </c>
      <c r="J29" s="196"/>
      <c r="K29" s="196"/>
      <c r="L29" s="196"/>
      <c r="M29" s="245">
        <v>0.11</v>
      </c>
      <c r="N29" s="196"/>
      <c r="O29" s="196"/>
      <c r="P29" s="196"/>
      <c r="Q29" s="196"/>
      <c r="R29" s="196"/>
      <c r="S29" s="196"/>
      <c r="T29" s="196"/>
      <c r="U29" s="196"/>
      <c r="V29" s="196"/>
      <c r="W29" s="196"/>
    </row>
    <row r="30" spans="1:23" hidden="1">
      <c r="A30" s="234"/>
      <c r="B30" s="210">
        <f t="shared" si="0"/>
        <v>15</v>
      </c>
      <c r="C30" s="215">
        <f t="shared" si="1"/>
        <v>2032</v>
      </c>
      <c r="D30" s="216">
        <f t="shared" si="5"/>
        <v>481118.18095572817</v>
      </c>
      <c r="E30" s="217">
        <f t="shared" si="2"/>
        <v>0</v>
      </c>
      <c r="F30" s="212">
        <f t="shared" si="3"/>
        <v>19244.727238229127</v>
      </c>
      <c r="G30" s="212">
        <f t="shared" si="6"/>
        <v>500362.90819395729</v>
      </c>
      <c r="H30" s="217">
        <f t="shared" si="7"/>
        <v>102356</v>
      </c>
      <c r="I30" s="214">
        <f t="shared" si="4"/>
        <v>398006.90819395729</v>
      </c>
      <c r="J30" s="196"/>
      <c r="K30" s="196"/>
      <c r="L30" s="196"/>
      <c r="M30" s="245">
        <v>0.1125</v>
      </c>
      <c r="N30" s="196"/>
      <c r="O30" s="196"/>
      <c r="P30" s="196"/>
      <c r="Q30" s="196"/>
      <c r="R30" s="196"/>
      <c r="S30" s="196"/>
      <c r="T30" s="196"/>
      <c r="U30" s="196"/>
      <c r="V30" s="196"/>
      <c r="W30" s="196"/>
    </row>
    <row r="31" spans="1:23" hidden="1">
      <c r="A31" s="234"/>
      <c r="B31" s="210">
        <f t="shared" si="0"/>
        <v>16</v>
      </c>
      <c r="C31" s="215">
        <f t="shared" si="1"/>
        <v>2033</v>
      </c>
      <c r="D31" s="216">
        <f t="shared" si="5"/>
        <v>398006.90819395729</v>
      </c>
      <c r="E31" s="217">
        <f t="shared" si="2"/>
        <v>0</v>
      </c>
      <c r="F31" s="212">
        <f t="shared" si="3"/>
        <v>15920.276327758293</v>
      </c>
      <c r="G31" s="212">
        <f t="shared" si="6"/>
        <v>413927.18452171556</v>
      </c>
      <c r="H31" s="217">
        <f t="shared" si="7"/>
        <v>102356</v>
      </c>
      <c r="I31" s="214">
        <f t="shared" si="4"/>
        <v>311571.18452171556</v>
      </c>
      <c r="J31" s="196"/>
      <c r="K31" s="196"/>
      <c r="L31" s="196"/>
      <c r="M31" s="245">
        <v>0.115</v>
      </c>
      <c r="N31" s="196"/>
      <c r="O31" s="196"/>
      <c r="P31" s="196"/>
      <c r="Q31" s="196"/>
      <c r="R31" s="196"/>
      <c r="S31" s="196"/>
      <c r="T31" s="196"/>
      <c r="U31" s="196"/>
      <c r="V31" s="196"/>
      <c r="W31" s="196"/>
    </row>
    <row r="32" spans="1:23" hidden="1">
      <c r="A32" s="234"/>
      <c r="B32" s="210">
        <f t="shared" si="0"/>
        <v>17</v>
      </c>
      <c r="C32" s="215">
        <f t="shared" si="1"/>
        <v>2034</v>
      </c>
      <c r="D32" s="216">
        <f t="shared" si="5"/>
        <v>311571.18452171556</v>
      </c>
      <c r="E32" s="217">
        <f t="shared" si="2"/>
        <v>0</v>
      </c>
      <c r="F32" s="212">
        <f t="shared" si="3"/>
        <v>12462.847380868623</v>
      </c>
      <c r="G32" s="212">
        <f t="shared" si="6"/>
        <v>324034.03190258419</v>
      </c>
      <c r="H32" s="217">
        <f t="shared" si="7"/>
        <v>102356</v>
      </c>
      <c r="I32" s="214">
        <f t="shared" si="4"/>
        <v>221678.03190258419</v>
      </c>
      <c r="J32" s="196"/>
      <c r="K32" s="196"/>
      <c r="L32" s="196"/>
      <c r="M32" s="245">
        <v>0.11749999999999999</v>
      </c>
      <c r="N32" s="196"/>
      <c r="O32" s="196"/>
      <c r="P32" s="196"/>
      <c r="Q32" s="196"/>
      <c r="R32" s="196"/>
      <c r="S32" s="196"/>
      <c r="T32" s="196"/>
      <c r="U32" s="196"/>
      <c r="V32" s="196"/>
      <c r="W32" s="196"/>
    </row>
    <row r="33" spans="1:23" hidden="1">
      <c r="A33" s="234"/>
      <c r="B33" s="210">
        <f t="shared" si="0"/>
        <v>18</v>
      </c>
      <c r="C33" s="215">
        <f t="shared" si="1"/>
        <v>2035</v>
      </c>
      <c r="D33" s="216">
        <f t="shared" si="5"/>
        <v>221678.03190258419</v>
      </c>
      <c r="E33" s="217">
        <f t="shared" si="2"/>
        <v>0</v>
      </c>
      <c r="F33" s="212">
        <f t="shared" si="3"/>
        <v>8867.1212761033676</v>
      </c>
      <c r="G33" s="212">
        <f t="shared" si="6"/>
        <v>230545.15317868756</v>
      </c>
      <c r="H33" s="217">
        <f t="shared" si="7"/>
        <v>102356</v>
      </c>
      <c r="I33" s="214">
        <f t="shared" si="4"/>
        <v>128189.15317868756</v>
      </c>
      <c r="J33" s="196"/>
      <c r="K33" s="196"/>
      <c r="L33" s="196"/>
      <c r="M33" s="245">
        <v>0.12</v>
      </c>
      <c r="N33" s="196"/>
      <c r="O33" s="196"/>
      <c r="P33" s="196"/>
      <c r="Q33" s="196"/>
      <c r="R33" s="196"/>
      <c r="S33" s="196"/>
      <c r="T33" s="196"/>
      <c r="U33" s="196"/>
      <c r="V33" s="196"/>
      <c r="W33" s="196"/>
    </row>
    <row r="34" spans="1:23" hidden="1">
      <c r="A34" s="234"/>
      <c r="B34" s="210">
        <f t="shared" si="0"/>
        <v>19</v>
      </c>
      <c r="C34" s="215">
        <f t="shared" si="1"/>
        <v>2036</v>
      </c>
      <c r="D34" s="216">
        <f t="shared" si="5"/>
        <v>128189.15317868756</v>
      </c>
      <c r="E34" s="217">
        <f t="shared" si="2"/>
        <v>0</v>
      </c>
      <c r="F34" s="212">
        <f t="shared" si="3"/>
        <v>5127.5661271475028</v>
      </c>
      <c r="G34" s="212">
        <f t="shared" si="6"/>
        <v>133316.71930583505</v>
      </c>
      <c r="H34" s="217">
        <f t="shared" si="7"/>
        <v>102356</v>
      </c>
      <c r="I34" s="214">
        <f t="shared" si="4"/>
        <v>30960.719305835053</v>
      </c>
      <c r="J34" s="196"/>
      <c r="K34" s="196"/>
      <c r="L34" s="196"/>
      <c r="M34" s="245">
        <v>0.1225</v>
      </c>
      <c r="N34" s="196"/>
      <c r="O34" s="196"/>
      <c r="P34" s="196"/>
      <c r="Q34" s="196"/>
      <c r="R34" s="196"/>
      <c r="S34" s="196"/>
      <c r="T34" s="196"/>
      <c r="U34" s="196"/>
      <c r="V34" s="196"/>
      <c r="W34" s="196"/>
    </row>
    <row r="35" spans="1:23" hidden="1">
      <c r="A35" s="234"/>
      <c r="B35" s="210" t="e">
        <f t="shared" si="0"/>
        <v>#N/A</v>
      </c>
      <c r="C35" s="215" t="str">
        <f t="shared" si="1"/>
        <v/>
      </c>
      <c r="D35" s="216" t="str">
        <f t="shared" si="5"/>
        <v/>
      </c>
      <c r="E35" s="217">
        <f t="shared" si="2"/>
        <v>0</v>
      </c>
      <c r="F35" s="212" t="str">
        <f t="shared" si="3"/>
        <v/>
      </c>
      <c r="G35" s="212" t="str">
        <f t="shared" si="6"/>
        <v/>
      </c>
      <c r="H35" s="217" t="str">
        <f t="shared" si="7"/>
        <v/>
      </c>
      <c r="I35" s="214" t="str">
        <f t="shared" si="4"/>
        <v/>
      </c>
      <c r="J35" s="196"/>
      <c r="K35" s="196"/>
      <c r="L35" s="196"/>
      <c r="M35" s="245">
        <v>0.125</v>
      </c>
      <c r="N35" s="196"/>
      <c r="O35" s="196"/>
      <c r="P35" s="196"/>
      <c r="Q35" s="196"/>
      <c r="R35" s="196"/>
      <c r="S35" s="196"/>
      <c r="T35" s="196"/>
      <c r="U35" s="196"/>
      <c r="V35" s="196"/>
      <c r="W35" s="196"/>
    </row>
    <row r="36" spans="1:23" hidden="1">
      <c r="A36" s="234"/>
      <c r="B36" s="210" t="e">
        <f t="shared" si="0"/>
        <v>#N/A</v>
      </c>
      <c r="C36" s="215" t="str">
        <f t="shared" si="1"/>
        <v/>
      </c>
      <c r="D36" s="216" t="str">
        <f t="shared" si="5"/>
        <v/>
      </c>
      <c r="E36" s="217">
        <f t="shared" si="2"/>
        <v>0</v>
      </c>
      <c r="F36" s="212" t="str">
        <f t="shared" si="3"/>
        <v/>
      </c>
      <c r="G36" s="212" t="str">
        <f t="shared" si="6"/>
        <v/>
      </c>
      <c r="H36" s="217" t="str">
        <f t="shared" si="7"/>
        <v/>
      </c>
      <c r="I36" s="214" t="str">
        <f t="shared" si="4"/>
        <v/>
      </c>
      <c r="J36" s="196"/>
      <c r="K36" s="196"/>
      <c r="L36" s="196"/>
      <c r="M36" s="245">
        <v>0.1275</v>
      </c>
      <c r="N36" s="196"/>
      <c r="O36" s="196"/>
      <c r="P36" s="196"/>
      <c r="Q36" s="196"/>
      <c r="R36" s="196"/>
      <c r="S36" s="196"/>
      <c r="T36" s="196"/>
      <c r="U36" s="196"/>
      <c r="V36" s="196"/>
      <c r="W36" s="196"/>
    </row>
    <row r="37" spans="1:23" hidden="1">
      <c r="A37" s="234"/>
      <c r="B37" s="210" t="e">
        <f t="shared" si="0"/>
        <v>#N/A</v>
      </c>
      <c r="C37" s="215" t="str">
        <f t="shared" si="1"/>
        <v/>
      </c>
      <c r="D37" s="216" t="str">
        <f t="shared" si="5"/>
        <v/>
      </c>
      <c r="E37" s="217" t="str">
        <f t="shared" si="2"/>
        <v/>
      </c>
      <c r="F37" s="212" t="str">
        <f t="shared" si="3"/>
        <v/>
      </c>
      <c r="G37" s="212" t="str">
        <f t="shared" si="6"/>
        <v/>
      </c>
      <c r="H37" s="217" t="str">
        <f t="shared" si="7"/>
        <v/>
      </c>
      <c r="I37" s="214" t="str">
        <f t="shared" si="4"/>
        <v/>
      </c>
      <c r="J37" s="196"/>
      <c r="K37" s="196"/>
      <c r="L37" s="196"/>
      <c r="M37" s="245">
        <v>0.13</v>
      </c>
      <c r="N37" s="196"/>
      <c r="O37" s="196"/>
      <c r="P37" s="196"/>
      <c r="Q37" s="196"/>
      <c r="R37" s="196"/>
      <c r="S37" s="196"/>
      <c r="T37" s="196"/>
      <c r="U37" s="196"/>
      <c r="V37" s="196"/>
      <c r="W37" s="196"/>
    </row>
    <row r="38" spans="1:23" hidden="1">
      <c r="A38" s="234"/>
      <c r="B38" s="210" t="e">
        <f t="shared" si="0"/>
        <v>#N/A</v>
      </c>
      <c r="C38" s="215" t="str">
        <f t="shared" si="1"/>
        <v/>
      </c>
      <c r="D38" s="216" t="str">
        <f t="shared" si="5"/>
        <v/>
      </c>
      <c r="E38" s="217" t="str">
        <f t="shared" si="2"/>
        <v/>
      </c>
      <c r="F38" s="212" t="str">
        <f t="shared" si="3"/>
        <v/>
      </c>
      <c r="G38" s="212" t="str">
        <f t="shared" si="6"/>
        <v/>
      </c>
      <c r="H38" s="217" t="str">
        <f t="shared" si="7"/>
        <v/>
      </c>
      <c r="I38" s="214" t="str">
        <f t="shared" si="4"/>
        <v/>
      </c>
      <c r="J38" s="196"/>
      <c r="K38" s="196"/>
      <c r="L38" s="196"/>
      <c r="M38" s="245">
        <v>0.13250000000000001</v>
      </c>
      <c r="N38" s="196"/>
      <c r="O38" s="196"/>
      <c r="P38" s="196"/>
      <c r="Q38" s="196"/>
      <c r="R38" s="196"/>
      <c r="S38" s="196"/>
      <c r="T38" s="196"/>
      <c r="U38" s="196"/>
      <c r="V38" s="196"/>
      <c r="W38" s="196"/>
    </row>
    <row r="39" spans="1:23" hidden="1">
      <c r="A39" s="234"/>
      <c r="B39" s="210" t="e">
        <f t="shared" si="0"/>
        <v>#N/A</v>
      </c>
      <c r="C39" s="215" t="str">
        <f t="shared" si="1"/>
        <v/>
      </c>
      <c r="D39" s="216" t="str">
        <f t="shared" si="5"/>
        <v/>
      </c>
      <c r="E39" s="217" t="str">
        <f t="shared" si="2"/>
        <v/>
      </c>
      <c r="F39" s="212" t="str">
        <f t="shared" si="3"/>
        <v/>
      </c>
      <c r="G39" s="212" t="str">
        <f t="shared" si="6"/>
        <v/>
      </c>
      <c r="H39" s="217" t="str">
        <f t="shared" si="7"/>
        <v/>
      </c>
      <c r="I39" s="214" t="str">
        <f t="shared" si="4"/>
        <v/>
      </c>
      <c r="J39" s="196"/>
      <c r="K39" s="196"/>
      <c r="L39" s="196"/>
      <c r="M39" s="245">
        <v>0.13500000000000001</v>
      </c>
      <c r="N39" s="196"/>
      <c r="O39" s="196"/>
      <c r="P39" s="196"/>
      <c r="Q39" s="196"/>
      <c r="R39" s="196"/>
      <c r="S39" s="196"/>
      <c r="T39" s="196"/>
      <c r="U39" s="196"/>
      <c r="V39" s="196"/>
      <c r="W39" s="196"/>
    </row>
    <row r="40" spans="1:23" hidden="1">
      <c r="A40" s="234"/>
      <c r="B40" s="210" t="e">
        <f t="shared" si="0"/>
        <v>#N/A</v>
      </c>
      <c r="C40" s="215" t="str">
        <f t="shared" si="1"/>
        <v/>
      </c>
      <c r="D40" s="216" t="str">
        <f t="shared" si="5"/>
        <v/>
      </c>
      <c r="E40" s="217" t="str">
        <f t="shared" si="2"/>
        <v/>
      </c>
      <c r="F40" s="212" t="str">
        <f t="shared" si="3"/>
        <v/>
      </c>
      <c r="G40" s="212" t="str">
        <f t="shared" si="6"/>
        <v/>
      </c>
      <c r="H40" s="217" t="str">
        <f t="shared" si="7"/>
        <v/>
      </c>
      <c r="I40" s="214" t="str">
        <f t="shared" si="4"/>
        <v/>
      </c>
      <c r="J40" s="196"/>
      <c r="K40" s="196"/>
      <c r="L40" s="196"/>
      <c r="M40" s="245">
        <v>0.13750000000000001</v>
      </c>
      <c r="N40" s="196"/>
      <c r="O40" s="196"/>
      <c r="P40" s="196"/>
      <c r="Q40" s="196"/>
      <c r="R40" s="196"/>
      <c r="S40" s="196"/>
      <c r="T40" s="196"/>
      <c r="U40" s="196"/>
      <c r="V40" s="196"/>
      <c r="W40" s="196"/>
    </row>
    <row r="41" spans="1:23" hidden="1">
      <c r="A41" s="234"/>
      <c r="B41" s="210" t="e">
        <f t="shared" si="0"/>
        <v>#N/A</v>
      </c>
      <c r="C41" s="215" t="str">
        <f t="shared" si="1"/>
        <v/>
      </c>
      <c r="D41" s="216" t="str">
        <f t="shared" si="5"/>
        <v/>
      </c>
      <c r="E41" s="217" t="str">
        <f>IF(ISERROR(B39),"",IF(B39&lt;$I$3-1,E40,0))</f>
        <v/>
      </c>
      <c r="F41" s="212" t="str">
        <f t="shared" ref="F41:F50" si="8">IF(ISERROR(B41),"",(D41+E41)*$G$3)</f>
        <v/>
      </c>
      <c r="G41" s="212" t="str">
        <f t="shared" ref="G41:G50" si="9">IF(ISERROR(B41),"",D41+E41+F41)</f>
        <v/>
      </c>
      <c r="H41" s="217" t="str">
        <f t="shared" ref="H41:H50" si="10">IF(ISERROR(B39),"",IF(B39&lt;$I$2-1,$D$7,""))</f>
        <v/>
      </c>
      <c r="I41" s="214" t="str">
        <f t="shared" ref="I41:I50" si="11">IF(ISERROR(B41),"",G41-H41)</f>
        <v/>
      </c>
      <c r="J41" s="196"/>
      <c r="K41" s="196"/>
      <c r="L41" s="196"/>
      <c r="M41" s="245">
        <v>0.14000000000000001</v>
      </c>
      <c r="N41" s="196"/>
      <c r="O41" s="196"/>
      <c r="P41" s="196"/>
      <c r="Q41" s="196"/>
      <c r="R41" s="196"/>
      <c r="S41" s="196"/>
      <c r="T41" s="196"/>
      <c r="U41" s="196"/>
      <c r="V41" s="196"/>
      <c r="W41" s="196"/>
    </row>
    <row r="42" spans="1:23" hidden="1">
      <c r="A42" s="234"/>
      <c r="B42" s="210" t="e">
        <f t="shared" si="0"/>
        <v>#N/A</v>
      </c>
      <c r="C42" s="215" t="str">
        <f t="shared" si="1"/>
        <v/>
      </c>
      <c r="D42" s="216" t="str">
        <f t="shared" si="5"/>
        <v/>
      </c>
      <c r="E42" s="217" t="str">
        <f t="shared" ref="E42:E50" si="12">IF(ISERROR(B40),"",IF(B40&lt;$I$3-1,E41,0))</f>
        <v/>
      </c>
      <c r="F42" s="212" t="str">
        <f t="shared" si="8"/>
        <v/>
      </c>
      <c r="G42" s="212" t="str">
        <f t="shared" si="9"/>
        <v/>
      </c>
      <c r="H42" s="217" t="str">
        <f t="shared" si="10"/>
        <v/>
      </c>
      <c r="I42" s="214" t="str">
        <f t="shared" si="11"/>
        <v/>
      </c>
      <c r="J42" s="196"/>
      <c r="K42" s="196"/>
      <c r="L42" s="196"/>
      <c r="M42" s="245">
        <v>0.14249999999999999</v>
      </c>
      <c r="N42" s="196"/>
      <c r="O42" s="196"/>
      <c r="P42" s="196"/>
      <c r="Q42" s="196"/>
      <c r="R42" s="196"/>
      <c r="S42" s="196"/>
      <c r="T42" s="196"/>
      <c r="U42" s="196"/>
      <c r="V42" s="196"/>
      <c r="W42" s="196"/>
    </row>
    <row r="43" spans="1:23" hidden="1">
      <c r="A43" s="234"/>
      <c r="B43" s="210" t="e">
        <f t="shared" si="0"/>
        <v>#N/A</v>
      </c>
      <c r="C43" s="215" t="str">
        <f t="shared" si="1"/>
        <v/>
      </c>
      <c r="D43" s="216" t="str">
        <f t="shared" si="5"/>
        <v/>
      </c>
      <c r="E43" s="217" t="str">
        <f t="shared" si="12"/>
        <v/>
      </c>
      <c r="F43" s="212" t="str">
        <f t="shared" si="8"/>
        <v/>
      </c>
      <c r="G43" s="212" t="str">
        <f t="shared" si="9"/>
        <v/>
      </c>
      <c r="H43" s="217" t="str">
        <f t="shared" si="10"/>
        <v/>
      </c>
      <c r="I43" s="214" t="str">
        <f t="shared" si="11"/>
        <v/>
      </c>
      <c r="J43" s="196"/>
      <c r="K43" s="196"/>
      <c r="L43" s="196"/>
      <c r="M43" s="245">
        <v>0.14499999999999999</v>
      </c>
      <c r="N43" s="196"/>
      <c r="O43" s="196"/>
      <c r="P43" s="196"/>
      <c r="Q43" s="196"/>
      <c r="R43" s="196"/>
      <c r="S43" s="196"/>
      <c r="T43" s="196"/>
      <c r="U43" s="196"/>
      <c r="V43" s="196"/>
      <c r="W43" s="196"/>
    </row>
    <row r="44" spans="1:23" hidden="1">
      <c r="A44" s="234"/>
      <c r="B44" s="210" t="e">
        <f t="shared" si="0"/>
        <v>#N/A</v>
      </c>
      <c r="C44" s="215" t="str">
        <f t="shared" si="1"/>
        <v/>
      </c>
      <c r="D44" s="216" t="str">
        <f t="shared" si="5"/>
        <v/>
      </c>
      <c r="E44" s="217" t="str">
        <f t="shared" si="12"/>
        <v/>
      </c>
      <c r="F44" s="212" t="str">
        <f t="shared" si="8"/>
        <v/>
      </c>
      <c r="G44" s="212" t="str">
        <f t="shared" si="9"/>
        <v/>
      </c>
      <c r="H44" s="217" t="str">
        <f t="shared" si="10"/>
        <v/>
      </c>
      <c r="I44" s="214" t="str">
        <f t="shared" si="11"/>
        <v/>
      </c>
      <c r="J44" s="196"/>
      <c r="K44" s="196"/>
      <c r="L44" s="196"/>
      <c r="M44" s="245">
        <v>0.14749999999999999</v>
      </c>
      <c r="N44" s="196"/>
      <c r="O44" s="196"/>
      <c r="P44" s="196"/>
      <c r="Q44" s="196"/>
      <c r="R44" s="196"/>
      <c r="S44" s="196"/>
      <c r="T44" s="196"/>
      <c r="U44" s="196"/>
      <c r="V44" s="196"/>
      <c r="W44" s="196"/>
    </row>
    <row r="45" spans="1:23" hidden="1">
      <c r="A45" s="234"/>
      <c r="B45" s="210" t="e">
        <f t="shared" si="0"/>
        <v>#N/A</v>
      </c>
      <c r="C45" s="215" t="str">
        <f t="shared" si="1"/>
        <v/>
      </c>
      <c r="D45" s="216" t="str">
        <f t="shared" si="5"/>
        <v/>
      </c>
      <c r="E45" s="217" t="str">
        <f t="shared" si="12"/>
        <v/>
      </c>
      <c r="F45" s="212" t="str">
        <f t="shared" si="8"/>
        <v/>
      </c>
      <c r="G45" s="212" t="str">
        <f t="shared" si="9"/>
        <v/>
      </c>
      <c r="H45" s="217" t="str">
        <f t="shared" si="10"/>
        <v/>
      </c>
      <c r="I45" s="214" t="str">
        <f t="shared" si="11"/>
        <v/>
      </c>
      <c r="J45" s="196"/>
      <c r="K45" s="196"/>
      <c r="L45" s="196"/>
      <c r="M45" s="245">
        <v>0.15</v>
      </c>
      <c r="N45" s="196"/>
      <c r="O45" s="196"/>
      <c r="P45" s="196"/>
      <c r="Q45" s="196"/>
      <c r="R45" s="196"/>
      <c r="S45" s="196"/>
      <c r="T45" s="196"/>
      <c r="U45" s="196"/>
      <c r="V45" s="196"/>
      <c r="W45" s="196"/>
    </row>
    <row r="46" spans="1:23" hidden="1">
      <c r="A46" s="234"/>
      <c r="B46" s="210" t="e">
        <f t="shared" si="0"/>
        <v>#N/A</v>
      </c>
      <c r="C46" s="215" t="str">
        <f t="shared" si="1"/>
        <v/>
      </c>
      <c r="D46" s="216" t="str">
        <f t="shared" si="5"/>
        <v/>
      </c>
      <c r="E46" s="217" t="str">
        <f t="shared" si="12"/>
        <v/>
      </c>
      <c r="F46" s="212" t="str">
        <f t="shared" si="8"/>
        <v/>
      </c>
      <c r="G46" s="212" t="str">
        <f t="shared" si="9"/>
        <v/>
      </c>
      <c r="H46" s="217" t="str">
        <f t="shared" si="10"/>
        <v/>
      </c>
      <c r="I46" s="214" t="str">
        <f t="shared" si="11"/>
        <v/>
      </c>
      <c r="J46" s="196"/>
      <c r="K46" s="196"/>
      <c r="L46" s="196"/>
      <c r="M46" s="245">
        <v>0.1525</v>
      </c>
      <c r="N46" s="196"/>
      <c r="O46" s="196"/>
      <c r="P46" s="196"/>
      <c r="Q46" s="196"/>
      <c r="R46" s="196"/>
      <c r="S46" s="196"/>
      <c r="T46" s="196"/>
      <c r="U46" s="196"/>
      <c r="V46" s="196"/>
      <c r="W46" s="196"/>
    </row>
    <row r="47" spans="1:23" hidden="1">
      <c r="A47" s="234"/>
      <c r="B47" s="210" t="e">
        <f t="shared" si="0"/>
        <v>#N/A</v>
      </c>
      <c r="C47" s="215" t="str">
        <f t="shared" si="1"/>
        <v/>
      </c>
      <c r="D47" s="216" t="str">
        <f t="shared" si="5"/>
        <v/>
      </c>
      <c r="E47" s="217" t="str">
        <f t="shared" si="12"/>
        <v/>
      </c>
      <c r="F47" s="212" t="str">
        <f t="shared" si="8"/>
        <v/>
      </c>
      <c r="G47" s="212" t="str">
        <f t="shared" si="9"/>
        <v/>
      </c>
      <c r="H47" s="217" t="str">
        <f t="shared" si="10"/>
        <v/>
      </c>
      <c r="I47" s="214" t="str">
        <f t="shared" si="11"/>
        <v/>
      </c>
      <c r="J47" s="196"/>
      <c r="K47" s="196"/>
      <c r="L47" s="196"/>
      <c r="M47" s="245">
        <v>0.155</v>
      </c>
      <c r="N47" s="196"/>
      <c r="O47" s="196"/>
      <c r="P47" s="196"/>
      <c r="Q47" s="196"/>
      <c r="R47" s="196"/>
      <c r="S47" s="196"/>
      <c r="T47" s="196"/>
      <c r="U47" s="196"/>
      <c r="V47" s="196"/>
      <c r="W47" s="196"/>
    </row>
    <row r="48" spans="1:23" hidden="1">
      <c r="A48" s="234"/>
      <c r="B48" s="210" t="e">
        <f t="shared" si="0"/>
        <v>#N/A</v>
      </c>
      <c r="C48" s="215" t="str">
        <f t="shared" si="1"/>
        <v/>
      </c>
      <c r="D48" s="216" t="str">
        <f t="shared" si="5"/>
        <v/>
      </c>
      <c r="E48" s="217" t="str">
        <f t="shared" si="12"/>
        <v/>
      </c>
      <c r="F48" s="212" t="str">
        <f t="shared" si="8"/>
        <v/>
      </c>
      <c r="G48" s="212" t="str">
        <f t="shared" si="9"/>
        <v/>
      </c>
      <c r="H48" s="217" t="str">
        <f t="shared" si="10"/>
        <v/>
      </c>
      <c r="I48" s="214" t="str">
        <f t="shared" si="11"/>
        <v/>
      </c>
      <c r="J48" s="196"/>
      <c r="K48" s="196"/>
      <c r="L48" s="196"/>
      <c r="M48" s="245">
        <v>0.1575</v>
      </c>
      <c r="N48" s="196"/>
      <c r="O48" s="196"/>
      <c r="P48" s="196"/>
      <c r="Q48" s="196"/>
      <c r="R48" s="196"/>
      <c r="S48" s="196"/>
      <c r="T48" s="196"/>
      <c r="U48" s="196"/>
      <c r="V48" s="196"/>
      <c r="W48" s="196"/>
    </row>
    <row r="49" spans="1:23" hidden="1">
      <c r="A49" s="234"/>
      <c r="B49" s="210" t="e">
        <f t="shared" si="0"/>
        <v>#N/A</v>
      </c>
      <c r="C49" s="215" t="str">
        <f t="shared" si="1"/>
        <v/>
      </c>
      <c r="D49" s="216" t="str">
        <f t="shared" si="5"/>
        <v/>
      </c>
      <c r="E49" s="217" t="str">
        <f t="shared" si="12"/>
        <v/>
      </c>
      <c r="F49" s="212" t="str">
        <f t="shared" si="8"/>
        <v/>
      </c>
      <c r="G49" s="212" t="str">
        <f t="shared" si="9"/>
        <v/>
      </c>
      <c r="H49" s="217" t="str">
        <f t="shared" si="10"/>
        <v/>
      </c>
      <c r="I49" s="214" t="str">
        <f t="shared" si="11"/>
        <v/>
      </c>
      <c r="J49" s="196"/>
      <c r="K49" s="196"/>
      <c r="L49" s="196"/>
      <c r="M49" s="245">
        <v>0.16</v>
      </c>
      <c r="N49" s="196"/>
      <c r="O49" s="196"/>
      <c r="P49" s="196"/>
      <c r="Q49" s="196"/>
      <c r="R49" s="196"/>
      <c r="S49" s="196"/>
      <c r="T49" s="196"/>
      <c r="U49" s="196"/>
      <c r="V49" s="196"/>
      <c r="W49" s="196"/>
    </row>
    <row r="50" spans="1:23" ht="21.75" hidden="1" thickBot="1">
      <c r="A50" s="235"/>
      <c r="B50" s="218" t="e">
        <f t="shared" si="0"/>
        <v>#N/A</v>
      </c>
      <c r="C50" s="219" t="str">
        <f t="shared" si="1"/>
        <v/>
      </c>
      <c r="D50" s="220" t="str">
        <f t="shared" si="5"/>
        <v/>
      </c>
      <c r="E50" s="221" t="str">
        <f t="shared" si="12"/>
        <v/>
      </c>
      <c r="F50" s="222" t="str">
        <f t="shared" si="8"/>
        <v/>
      </c>
      <c r="G50" s="222" t="str">
        <f t="shared" si="9"/>
        <v/>
      </c>
      <c r="H50" s="221" t="str">
        <f t="shared" si="10"/>
        <v/>
      </c>
      <c r="I50" s="223" t="str">
        <f t="shared" si="11"/>
        <v/>
      </c>
      <c r="J50" s="196"/>
      <c r="K50" s="196"/>
      <c r="L50" s="196"/>
      <c r="M50" s="245">
        <v>0.16250000000000001</v>
      </c>
      <c r="N50" s="196"/>
      <c r="O50" s="196"/>
      <c r="P50" s="196"/>
      <c r="Q50" s="196"/>
      <c r="R50" s="196"/>
      <c r="S50" s="196"/>
      <c r="T50" s="196"/>
      <c r="U50" s="196"/>
      <c r="V50" s="196"/>
      <c r="W50" s="196"/>
    </row>
    <row r="51" spans="1:23" hidden="1">
      <c r="M51" s="245">
        <v>0.16500000000000001</v>
      </c>
    </row>
    <row r="52" spans="1:23">
      <c r="M52" s="245"/>
    </row>
    <row r="53" spans="1:23">
      <c r="F53" s="197" t="s">
        <v>122</v>
      </c>
      <c r="M53" s="245"/>
    </row>
    <row r="55" spans="1:23">
      <c r="F55" s="244"/>
    </row>
  </sheetData>
  <sheetProtection algorithmName="SHA-512" hashValue="IzqYQMvZYq/LvDNvMFvvBpe02/QBjnNPjvQSH9yGUcdrZuxZqflR2YHXZlRdLD3MKLSzhvC92R2OU15jzF8qng==" saltValue="t9jRzZ7jubzJyL91F5nspg==" spinCount="100000" sheet="1" objects="1" scenarios="1"/>
  <protectedRanges>
    <protectedRange sqref="H7" name="Range5"/>
    <protectedRange sqref="I1:I3" name="Range3"/>
    <protectedRange sqref="C3:E3" name="Range1"/>
    <protectedRange sqref="G1:G3" name="Range2"/>
    <protectedRange sqref="D6:D7" name="Range4"/>
    <protectedRange sqref="I11" name="Range6"/>
  </protectedRanges>
  <mergeCells count="28">
    <mergeCell ref="A8:C8"/>
    <mergeCell ref="F8:I8"/>
    <mergeCell ref="A9:D9"/>
    <mergeCell ref="A13:B13"/>
    <mergeCell ref="C13:F13"/>
    <mergeCell ref="H13:I13"/>
    <mergeCell ref="A10:C10"/>
    <mergeCell ref="F10:H10"/>
    <mergeCell ref="A11:C11"/>
    <mergeCell ref="F11:H11"/>
    <mergeCell ref="A12:C12"/>
    <mergeCell ref="E12:I12"/>
    <mergeCell ref="J1:L1"/>
    <mergeCell ref="F9:G9"/>
    <mergeCell ref="A1:E2"/>
    <mergeCell ref="A3:B3"/>
    <mergeCell ref="C3:E3"/>
    <mergeCell ref="A4:I4"/>
    <mergeCell ref="A5:D5"/>
    <mergeCell ref="F5:I5"/>
    <mergeCell ref="A6:C6"/>
    <mergeCell ref="F6:F7"/>
    <mergeCell ref="I6:I7"/>
    <mergeCell ref="A7:C7"/>
    <mergeCell ref="J2:L2"/>
    <mergeCell ref="J3:L3"/>
    <mergeCell ref="J4:L5"/>
    <mergeCell ref="E5:E11"/>
  </mergeCells>
  <dataValidations count="1">
    <dataValidation type="list" allowBlank="1" showInputMessage="1" showErrorMessage="1" sqref="G3">
      <formula1>$M$1:$M$13</formula1>
    </dataValidation>
  </dataValidations>
  <printOptions horizontalCentered="1"/>
  <pageMargins left="0.11811023622047245" right="0.11811023622047245" top="0.74803149606299213" bottom="0.74803149606299213" header="0.31496062992125984" footer="0.31496062992125984"/>
  <pageSetup paperSize="9" scale="9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6</vt:i4>
      </vt:variant>
    </vt:vector>
  </HeadingPairs>
  <TitlesOfParts>
    <vt:vector size="13" baseType="lpstr">
      <vt:lpstr>Sheet2</vt:lpstr>
      <vt:lpstr>LIC APPS SINGLE POLICY</vt:lpstr>
      <vt:lpstr>MULTIPLE POLICY</vt:lpstr>
      <vt:lpstr>SINGLE POLICY</vt:lpstr>
      <vt:lpstr>SIP</vt:lpstr>
      <vt:lpstr>LABH SINGLE</vt:lpstr>
      <vt:lpstr>Sheet1</vt:lpstr>
      <vt:lpstr>'LIC APPS SINGLE POLICY'!Print_Area</vt:lpstr>
      <vt:lpstr>'MULTIPLE POLICY'!Print_Area</vt:lpstr>
      <vt:lpstr>Sheet1!Print_Area</vt:lpstr>
      <vt:lpstr>'SINGLE POLICY'!Print_Area</vt:lpstr>
      <vt:lpstr>SIP!Print_Area</vt:lpstr>
      <vt:lpstr>'MULTIPLE POLICY'!Print_Titles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Chaitanya</dc:creator>
  <cp:lastModifiedBy>admin</cp:lastModifiedBy>
  <cp:lastPrinted>2019-12-05T10:51:56Z</cp:lastPrinted>
  <dcterms:created xsi:type="dcterms:W3CDTF">2013-05-31T15:06:35Z</dcterms:created>
  <dcterms:modified xsi:type="dcterms:W3CDTF">2022-12-02T07:03:37Z</dcterms:modified>
</cp:coreProperties>
</file>